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nicktzr\Google Drive\ICRC\CISNET\Model\HHCoM\"/>
    </mc:Choice>
  </mc:AlternateContent>
  <bookViews>
    <workbookView xWindow="0" yWindow="0" windowWidth="28800" windowHeight="12160" activeTab="3"/>
  </bookViews>
  <sheets>
    <sheet name="incidence " sheetId="4" r:id="rId1"/>
    <sheet name="clearance" sheetId="1" r:id="rId2"/>
    <sheet name="CIN inc" sheetId="2" r:id="rId3"/>
    <sheet name="CC" sheetId="3" r:id="rId4"/>
  </sheets>
  <calcPr calcId="162913" concurrentCalc="0"/>
</workbook>
</file>

<file path=xl/calcChain.xml><?xml version="1.0" encoding="utf-8"?>
<calcChain xmlns="http://schemas.openxmlformats.org/spreadsheetml/2006/main">
  <c r="D46" i="1" l="1"/>
  <c r="E46" i="1"/>
  <c r="F46" i="1"/>
  <c r="G46" i="1"/>
  <c r="H46" i="1"/>
  <c r="C46" i="1"/>
  <c r="C53" i="1"/>
  <c r="C54" i="1"/>
  <c r="C52" i="1"/>
  <c r="D53" i="1"/>
  <c r="D54" i="1"/>
  <c r="D52" i="1"/>
  <c r="E52" i="1"/>
  <c r="F52" i="1"/>
  <c r="V69" i="4"/>
  <c r="O76" i="4"/>
  <c r="Q76" i="4"/>
  <c r="R76" i="4"/>
  <c r="O77" i="4"/>
  <c r="Q78" i="4"/>
  <c r="R78" i="4"/>
  <c r="Q75" i="4"/>
  <c r="R75" i="4"/>
  <c r="Q77" i="4"/>
  <c r="R77" i="4"/>
  <c r="J44" i="4"/>
  <c r="J62" i="4"/>
  <c r="F44" i="4"/>
  <c r="F62" i="4"/>
  <c r="L62" i="4"/>
  <c r="S75" i="4"/>
  <c r="Q68" i="4"/>
  <c r="R68" i="4"/>
  <c r="S68" i="4"/>
  <c r="J45" i="4"/>
  <c r="F45" i="4"/>
  <c r="K45" i="4"/>
  <c r="J46" i="4"/>
  <c r="F46" i="4"/>
  <c r="K46" i="4"/>
  <c r="J47" i="4"/>
  <c r="F47" i="4"/>
  <c r="K47" i="4"/>
  <c r="J48" i="4"/>
  <c r="F48" i="4"/>
  <c r="K48" i="4"/>
  <c r="J50" i="4"/>
  <c r="F50" i="4"/>
  <c r="K50" i="4"/>
  <c r="J51" i="4"/>
  <c r="F51" i="4"/>
  <c r="K51" i="4"/>
  <c r="J52" i="4"/>
  <c r="F52" i="4"/>
  <c r="K52" i="4"/>
  <c r="J53" i="4"/>
  <c r="F53" i="4"/>
  <c r="K53" i="4"/>
  <c r="J54" i="4"/>
  <c r="F54" i="4"/>
  <c r="K54" i="4"/>
  <c r="J55" i="4"/>
  <c r="F55" i="4"/>
  <c r="K55" i="4"/>
  <c r="J56" i="4"/>
  <c r="F56" i="4"/>
  <c r="K56" i="4"/>
  <c r="J57" i="4"/>
  <c r="F57" i="4"/>
  <c r="K57" i="4"/>
  <c r="J58" i="4"/>
  <c r="F58" i="4"/>
  <c r="K58" i="4"/>
  <c r="J59" i="4"/>
  <c r="F59" i="4"/>
  <c r="K59" i="4"/>
  <c r="K44" i="4"/>
  <c r="D117" i="4"/>
  <c r="D116" i="4"/>
  <c r="D115" i="4"/>
  <c r="H57" i="1"/>
  <c r="H58" i="1"/>
  <c r="H56" i="1"/>
  <c r="L92" i="1"/>
  <c r="M92" i="1"/>
  <c r="K92" i="1"/>
  <c r="E53" i="1"/>
  <c r="F53" i="1"/>
  <c r="G53" i="1"/>
  <c r="H53" i="1"/>
  <c r="J53" i="1"/>
  <c r="E54" i="1"/>
  <c r="F54" i="1"/>
  <c r="G54" i="1"/>
  <c r="H54" i="1"/>
  <c r="J54" i="1"/>
  <c r="G52" i="1"/>
  <c r="H52" i="1"/>
  <c r="J52" i="1"/>
  <c r="K57" i="1"/>
  <c r="E57" i="1"/>
  <c r="E58" i="1"/>
  <c r="R69" i="4"/>
  <c r="H63" i="4"/>
  <c r="I63" i="4"/>
  <c r="J63" i="4"/>
  <c r="D63" i="4"/>
  <c r="E63" i="4"/>
  <c r="F63" i="4"/>
  <c r="L63" i="4"/>
  <c r="H62" i="4"/>
  <c r="H64" i="4"/>
  <c r="H66" i="4"/>
  <c r="I62" i="4"/>
  <c r="I64" i="4"/>
  <c r="I66" i="4"/>
  <c r="J66" i="4"/>
  <c r="D62" i="4"/>
  <c r="D64" i="4"/>
  <c r="D66" i="4"/>
  <c r="E62" i="4"/>
  <c r="E64" i="4"/>
  <c r="E66" i="4"/>
  <c r="F66" i="4"/>
  <c r="K66" i="4"/>
  <c r="F64" i="4"/>
  <c r="J64" i="4"/>
  <c r="L64" i="4"/>
  <c r="F118" i="4"/>
  <c r="D118" i="4"/>
  <c r="B29" i="1"/>
  <c r="F57" i="1"/>
  <c r="F58" i="1"/>
  <c r="F59" i="1"/>
  <c r="F56" i="1"/>
  <c r="U78" i="4"/>
  <c r="T78" i="4"/>
  <c r="S78" i="4"/>
  <c r="U77" i="4"/>
  <c r="T77" i="4"/>
  <c r="S77" i="4"/>
  <c r="U76" i="4"/>
  <c r="T76" i="4"/>
  <c r="S76" i="4"/>
  <c r="U75" i="4"/>
  <c r="T75" i="4"/>
  <c r="Q71" i="4"/>
  <c r="R71" i="4"/>
  <c r="S71" i="4"/>
  <c r="Q70" i="4"/>
  <c r="R70" i="4"/>
  <c r="S70" i="4"/>
  <c r="Q69" i="4"/>
  <c r="S69" i="4"/>
  <c r="D60" i="4"/>
  <c r="O199" i="3"/>
</calcChain>
</file>

<file path=xl/sharedStrings.xml><?xml version="1.0" encoding="utf-8"?>
<sst xmlns="http://schemas.openxmlformats.org/spreadsheetml/2006/main" count="454" uniqueCount="310">
  <si>
    <t>Cervical Neoplasia and Repeated Positivity of Human Papillomavirus</t>
  </si>
  <si>
    <t>Infection in Human Immunodeficiency Virus-seropositive and -seronegative</t>
  </si>
  <si>
    <t>Women</t>
  </si>
  <si>
    <t>Ahdieh, 2000</t>
  </si>
  <si>
    <t>As part of a longitudinal study with semiannual examinations, 268</t>
  </si>
  <si>
    <t>women in Baltimore, Maryland (of whom 184 were HIV+), provided 1,426 cervicovaginal lavage specimens</t>
  </si>
  <si>
    <t>tested for HPV DNA by a polymerase chain reaction-based assay between 1992 and 1998. HPV positivity and</t>
  </si>
  <si>
    <t>time to HPV clearance according to HIV serostatus and CD4* cell count were compared using models for</t>
  </si>
  <si>
    <t>correlated binary data and survival analysis.</t>
  </si>
  <si>
    <t xml:space="preserve"> </t>
  </si>
  <si>
    <t>Specimen collection every 6 months</t>
  </si>
  <si>
    <t>aquisitition</t>
  </si>
  <si>
    <t>clearance</t>
  </si>
  <si>
    <t>progression</t>
  </si>
  <si>
    <t>CC</t>
  </si>
  <si>
    <t>36.2 years at their initial visit, and 93.2 percent of participants</t>
  </si>
  <si>
    <t>were African American.</t>
  </si>
  <si>
    <t>Study participants had a median of six visits (ranging</t>
  </si>
  <si>
    <t>from one to 10) at which HPV status was measured</t>
  </si>
  <si>
    <t>90% lower clearance for HPV with CD4&lt;200</t>
  </si>
  <si>
    <t>Lower bound: 74% lower clearance</t>
  </si>
  <si>
    <t>High</t>
  </si>
  <si>
    <t>Any</t>
  </si>
  <si>
    <t>Intermediate</t>
  </si>
  <si>
    <t>incident cases</t>
  </si>
  <si>
    <t>person years</t>
  </si>
  <si>
    <t>incidence rate</t>
  </si>
  <si>
    <t>HIV negative</t>
  </si>
  <si>
    <t>HIV positive</t>
  </si>
  <si>
    <t>per 100 person years</t>
  </si>
  <si>
    <t>16, 18, 31, 33, 45, 52, and 58.</t>
  </si>
  <si>
    <t>Vac types</t>
  </si>
  <si>
    <t>Non vac types</t>
  </si>
  <si>
    <t>HPV acquisition by type</t>
  </si>
  <si>
    <t>P ! .01</t>
  </si>
  <si>
    <t>women, the cumulative HPV prevalence increased from 28.1%</t>
  </si>
  <si>
    <t>at baseline to 54.0% at 36 months; the comparable cumulative</t>
  </si>
  <si>
    <t>HPV prevalences for HIV-positive women withCD4 cell counts</t>
  </si>
  <si>
    <t>200 cells/mL were 73.4% and 90.2%.</t>
  </si>
  <si>
    <t>Type-specific HPV incidence and persistence. For each of</t>
  </si>
  <si>
    <t>) at all time periods (figure 2). A</t>
  </si>
  <si>
    <t>Among HIV negative women</t>
  </si>
  <si>
    <t>HIV-</t>
  </si>
  <si>
    <t>36 months</t>
  </si>
  <si>
    <t>baseline</t>
  </si>
  <si>
    <t>HIV+&lt;200</t>
  </si>
  <si>
    <t>HIV+200-500</t>
  </si>
  <si>
    <t>HIV&gt;500</t>
  </si>
  <si>
    <t>increase</t>
  </si>
  <si>
    <t>HIV+</t>
  </si>
  <si>
    <t>&lt;200</t>
  </si>
  <si>
    <t>200-350</t>
  </si>
  <si>
    <t>350-500</t>
  </si>
  <si>
    <t>&gt;500</t>
  </si>
  <si>
    <t>HPV 16</t>
  </si>
  <si>
    <t>vac types</t>
  </si>
  <si>
    <t>non vac types</t>
  </si>
  <si>
    <t>HPV incidence multiplier by type and CD4 count</t>
  </si>
  <si>
    <t>Then the overall incidence in HIV+ women in CD4&lt;200 and CD4&gt;500 was divided by the overall incidence HIV- women and linear interpolation was used for the remaining CD4 count categories</t>
  </si>
  <si>
    <t>Finally the relative increase was calculated by multplying the relative risk by the risk apportioned by CD4 count categories</t>
  </si>
  <si>
    <t>201–500</t>
  </si>
  <si>
    <t xml:space="preserve">  </t>
  </si>
  <si>
    <t>&gt;200</t>
  </si>
  <si>
    <t>Average=2</t>
  </si>
  <si>
    <t>Data collection every 6 months</t>
  </si>
  <si>
    <t>HPV clearance multipliers</t>
  </si>
  <si>
    <t>Could also extrapolate by HPV type (16, vacc, non vacc)</t>
  </si>
  <si>
    <t>used older papers before the widespread use of ART</t>
  </si>
  <si>
    <t>Type-specific HPV infection was assessed at 6-month intervals for HIV-positive and HIV-</t>
  </si>
  <si>
    <t>negative women (median follow-up, 2.5 and 2.9 years, respectively)</t>
  </si>
  <si>
    <t>Participants were re-</t>
  </si>
  <si>
    <t>cruited at 4 sites (Johns Hopkins University School of Hygiene</t>
  </si>
  <si>
    <t>NY; Brown University, Providence, RI; and Wayne State Univer-</t>
  </si>
  <si>
    <t>sity School of Medicine, Detroit), as described elsewhere [19]. In</t>
  </si>
  <si>
    <t>brief, 871 HIV-positive women who did not have AIDS-defining</t>
  </si>
  <si>
    <t>clinical conditions and 439 HIV-negative women with histories of</t>
  </si>
  <si>
    <t>sexual or drug abuse risk behavior were recruited between 1993</t>
  </si>
  <si>
    <t>and 1995. A</t>
  </si>
  <si>
    <t>Ahdieh, 2001</t>
  </si>
  <si>
    <t>ALIVE cohort</t>
  </si>
  <si>
    <t>At enrollment in the gynecological substudy, the cohort of 146 HIV-infected (67%) and 73</t>
  </si>
  <si>
    <t>HIV-uninfected (33%) women had a mean age of 37 years (standard deviation 6.6) and was</t>
  </si>
  <si>
    <t>95% black. The number of visits per participant ranged from 2 to 10 (mean 4.5). HIV-</t>
  </si>
  <si>
    <t>infected women were more likely to report a greater number of male sex partners in the last</t>
  </si>
  <si>
    <t>10 years as compared to HIV-uninfected women (P = 0.01). There were no significant</t>
  </si>
  <si>
    <t>differences by HIV status in race, age, recent use of various drugs, recent sexual risk</t>
  </si>
  <si>
    <t>behaviors, ever oral contraceptive use, and number of live births in lifetime (Table 1).</t>
  </si>
  <si>
    <t>Phelan,</t>
  </si>
  <si>
    <t>From September 1992 to September 1997, 268 women in the ALIVE study consented to</t>
  </si>
  <si>
    <t>participate in a prospective gynecological substudy.11 This involved a gynecological exam</t>
  </si>
  <si>
    <t>at each visit, during which cervical smears and cervicovaginal lavage (CVL) specimens</t>
  </si>
  <si>
    <t>were collected.11,12</t>
  </si>
  <si>
    <t>For visits among HIV-infected women, newly detected HPV was more common among</t>
  </si>
  <si>
    <t>those with lower CD4 cell counts (23%, 28%, 40% for CD4 &gt;500, 200−500, and &lt;200</t>
  </si>
  <si>
    <t>respectively; P &lt;0.01). Recent sexual activity, however, did not vary by CD4 cell count;</t>
  </si>
  <si>
    <t>54%, 53%, 50% of HIV-infected women reported 1 or more male sex partners in the last 6</t>
  </si>
  <si>
    <t>months for CD4 cell count &lt;500, 200 to 500, and &lt;200, respectively; P = 0.7).</t>
  </si>
  <si>
    <t>HPV was more common among visits of HIV-infected versus uninfected women (30% and</t>
  </si>
  <si>
    <t>6%, respectively;</t>
  </si>
  <si>
    <t>200-500</t>
  </si>
  <si>
    <t>2.04 (1.43-2.91)</t>
  </si>
  <si>
    <t>TOTAL</t>
  </si>
  <si>
    <t>Determinants of Incidence and Clearance of High-Risk</t>
  </si>
  <si>
    <t>Human Papillomavirus Infections in</t>
  </si>
  <si>
    <t>Rural Rakai, Uganda</t>
  </si>
  <si>
    <t>Uganda inc and clearance study</t>
  </si>
  <si>
    <t>Safaeian,1</t>
  </si>
  <si>
    <t xml:space="preserve">Adjusted risk of HR HPV aquisistion </t>
  </si>
  <si>
    <t>0.75 (0.59-0.96)</t>
  </si>
  <si>
    <t>adjusted risk of HR HPV clearance</t>
  </si>
  <si>
    <t>We studied all available HPV DNA data from the Women’s</t>
  </si>
  <si>
    <t>Interagency HIV Study, a large, long-term prospective cohort of</t>
  </si>
  <si>
    <t>HIV-positive and HIV-negative women, to assess how the com-</t>
  </si>
  <si>
    <t>bination of plasma HIV RNA level and CD4 + T-cell count is</t>
  </si>
  <si>
    <t>associated with the natural history of HPV infection. To seek</t>
  </si>
  <si>
    <t>evidence of HPV reactivation, we studied separately the subset</t>
  </si>
  <si>
    <t>of these women who were sexually inactive.</t>
  </si>
  <si>
    <t>A total of 1848 HIV-positive and 514 HIV-negative women</t>
  </si>
  <si>
    <t>with available HPV test results contributed data to our analysis</t>
  </si>
  <si>
    <t>of HPV natural history, including the prevalent and incident</t>
  </si>
  <si>
    <t>detection of HPV infection and its persistence (i.e., time to clear-</t>
  </si>
  <si>
    <t>ance). These data refl ected a median of six follow-up visits of</t>
  </si>
  <si>
    <t>both HIV-positive and -negative women a</t>
  </si>
  <si>
    <t>HIV RNA strata are as follows: U (undetectable) = &lt;4000</t>
  </si>
  <si>
    <t>copies per mL, L (low) = 4000 – 20 000 copies per mL, M (moderate) = 20 001 –</t>
  </si>
  <si>
    <t>100 000 copies per mL, and H (high) = &gt;100 000 copies per mL. CD4 + T-cell</t>
  </si>
  <si>
    <t>count strata are as follows: &gt;500 T-cells per mm 3 , 200 – 500 T-cells per mm 3 , and</t>
  </si>
  <si>
    <t>&lt;200 T-cells per mm 3 . The estimates ( bar ) and their 95% confi dence intervals</t>
  </si>
  <si>
    <t>( error bars ) are shown. HIV-negative women served as the reference group</t>
  </si>
  <si>
    <t>&lt;4000</t>
  </si>
  <si>
    <t>4,000-20,000</t>
  </si>
  <si>
    <t>20,000-100,000</t>
  </si>
  <si>
    <t>&gt;100,000</t>
  </si>
  <si>
    <t>1,000-10,000</t>
  </si>
  <si>
    <t>10,000-50,000</t>
  </si>
  <si>
    <t>&gt;50,0000</t>
  </si>
  <si>
    <t>HPV incidence</t>
  </si>
  <si>
    <t>HRs</t>
  </si>
  <si>
    <t>HPV clearance</t>
  </si>
  <si>
    <t>month</t>
  </si>
  <si>
    <t>1) that</t>
  </si>
  <si>
    <t>plasma HIV RNA level and CD4 + T-cell count in combination</t>
  </si>
  <si>
    <t>appear to have a strong and statistically interactive association</t>
  </si>
  <si>
    <t>with both prevalent and incident detection of HPV, 2) that HIV</t>
  </si>
  <si>
    <t>RNA/CD4 + strata have a much stronger association with incident</t>
  </si>
  <si>
    <t>detection of HPV than with the persistence of HPV infection, and</t>
  </si>
  <si>
    <t>3) that a substantial fraction of incident HPV detection in</t>
  </si>
  <si>
    <t>immune-compromised HIV-positive women is not related to</t>
  </si>
  <si>
    <t>recent sexual activity. T</t>
  </si>
  <si>
    <t>Authors found that association with clearance was not as strong as persistance</t>
  </si>
  <si>
    <t>Despite the high rates of HPV infection, cervical cancer rates</t>
  </si>
  <si>
    <t>are only moderately elevated in women with HIV/AIDS. This</t>
  </si>
  <si>
    <t>observation may largely be accounted for by the effectiveness of</t>
  </si>
  <si>
    <t>cervical cancer screening and treatment, but the modest associa-</t>
  </si>
  <si>
    <t>tions of immune status with HPV persistence and with risk of</t>
  </si>
  <si>
    <t>HPV16 infection may also be relevant factors, especially in pop-</t>
  </si>
  <si>
    <t>ulations with limited cervical cancer screening. However, neo-</t>
  </si>
  <si>
    <t>plastic cervical lesions remain very common in HIV- positiv</t>
  </si>
  <si>
    <t>Combine incidence by CD4 and VL with incidence by CD4 for HPV 16 and vac/non vac types</t>
  </si>
  <si>
    <t>Natural History and Possible Reactivation of Human</t>
  </si>
  <si>
    <t>Papillomavirus in Human Immunodefi ciency</t>
  </si>
  <si>
    <t>Virus – Positive Women</t>
  </si>
  <si>
    <t>Howard D. Strickler ,</t>
  </si>
  <si>
    <t>Calculated by dividing the 12 month persistence of HIV- women by HIV+ women. CD4 count was reported for 200-500 so we split this into 200-350 and 350-500 by assuming lower clearance in 200-350 and keeping the overall average the same.</t>
  </si>
  <si>
    <t>HUMAN PAPILLOMAVIRUS INFECTION IN WOMEN INFECTED WITH</t>
  </si>
  <si>
    <t>THE HUMAN IMMUNODEFICIENCY VIRUS</t>
  </si>
  <si>
    <t>X IAO -W EI S UN , M.D., L OUISE K UHN , P H .D., T EDD V. E LLERBROCK , M.D., M ARY A NN C HIASSON , D R .P.H.,</t>
  </si>
  <si>
    <t>T IMOTHY J. B USH , B.A., AND T HOMAS C. W RIGHT , J R ., M.D.</t>
  </si>
  <si>
    <t>A total of 220 HIV-seropositive and 231</t>
  </si>
  <si>
    <t>HIV-seronegative women in the New York City area</t>
  </si>
  <si>
    <t>were evaluated at two or more semiannual gyneco-</t>
  </si>
  <si>
    <t>logic examinations that included a Pap test, a test for</t>
  </si>
  <si>
    <t>HPV DNA, and colposcopy.</t>
  </si>
  <si>
    <t>The detec-</t>
  </si>
  <si>
    <t>tion of HPV DNA in women with previously negative</t>
  </si>
  <si>
    <t>tests was not associated with sexual activity during</t>
  </si>
  <si>
    <t>the interval since the preceding examination</t>
  </si>
  <si>
    <t>Evidence of reactivation in HIV+ women</t>
  </si>
  <si>
    <t>The CanadianWomen’s HIV Study (CWHS) enrolled human immunodeficiency virus (HIV)–pos-</t>
  </si>
  <si>
    <t>itive and high-risk HIV-negative women in a longitudinal cohort. This analysis considered the effects of HIV and</t>
  </si>
  <si>
    <t>highly active antiretroviral therapy (HAART) on HPV persistence and cervical squamous intraepithelial lesions (SILs).</t>
  </si>
  <si>
    <t>d 750 HIV-positive and 323 HIV-negative women during 1993–2002. A total of 467</t>
  </si>
  <si>
    <t>and 456 women were included in the longitudinal cervical cytopathologic and HPV DNA analyses, respectively</t>
  </si>
  <si>
    <t>positive women had increased prevalence (46.6% vs 28.7%; P &lt; .0001), increased acquisition (HR, 2.3; P = .03), and</t>
  </si>
  <si>
    <t>decreased clearance (HR, 0.4; P &lt; .001) of oncogenic HPV as compared to HIV-negative women. Oncogenic HPV in-</t>
  </si>
  <si>
    <t>fection predicted progression of cervical dysplasia from normal to abnormal SIL (HR, 2.8; P = .002). Among HIV-</t>
  </si>
  <si>
    <t>positive participants, HAART increased the likelihood of regression (from present to absent) of cervical SIL (HR, 3.3;</t>
  </si>
  <si>
    <t>P = .02) and increased the clearance of oncogenic HPV types other than HPV-16 or HPV-18 (HR, 2.2; P = .01).</t>
  </si>
  <si>
    <t>Conclusions. This analysis demonstrated beneficial effects of HAART on cervical SIL in HIV-positive women.</t>
  </si>
  <si>
    <t>Type-specific distributions of HPV among HIV-positive wom-</t>
  </si>
  <si>
    <t>en differ from those among HIV-negative women in that the</t>
  </si>
  <si>
    <t>former display a broader range of genotypes that are more likely</t>
  </si>
  <si>
    <t>to include high-risk types [1, 17, 18] and have a greater likelihood</t>
  </si>
  <si>
    <t>of infection with multiple types [19]. New evidence also suggests</t>
  </si>
  <si>
    <t>there is less association of HPV-16 with cervical SIL/ICC in</t>
  </si>
  <si>
    <t>HIV-positive women than in the general population [19–21]. It</t>
  </si>
  <si>
    <t>is speculated that the natural history and prolonged persistence</t>
  </si>
  <si>
    <t>of HPV-16 and HPV-18 could behave independently of HIV</t>
  </si>
  <si>
    <t>serostatus [22] and CD4+ T-cell count [23], whereas infection</t>
  </si>
  <si>
    <t>with other high-risk HPV types (eg, HPV-51, -52, and -58), in-</t>
  </si>
  <si>
    <t>fection with multiple high-risk types, and HPV-16/18 coinfec-</t>
  </si>
  <si>
    <t>tion with low-risk types may be more prominently featured in</t>
  </si>
  <si>
    <t>ICC in HIV-positive women [19, 20].</t>
  </si>
  <si>
    <t>Blitz 2013</t>
  </si>
  <si>
    <t>Not much useful info but good references</t>
  </si>
  <si>
    <t>High Risk Human Papillomavirus Persistence Among HIV-infected</t>
  </si>
  <si>
    <t>Young Women in South Africa</t>
  </si>
  <si>
    <t>The study population consisted of 84 HTV-seronegative</t>
  </si>
  <si>
    <t>and 184 HTV-seropositive women under followup</t>
  </si>
  <si>
    <t>in the ALIVE cohort</t>
  </si>
  <si>
    <t>of cervical human papillomavirus infections (HPV)</t>
  </si>
  <si>
    <t>among young women: a prospective study in</t>
  </si>
  <si>
    <t>Uganda</t>
  </si>
  <si>
    <t>Banura 2010</t>
  </si>
  <si>
    <t>Type specfic  incidence, clearance and predictors</t>
  </si>
  <si>
    <t>Evaluation of HIV and Highly Active</t>
  </si>
  <si>
    <t>Antiretroviral Therapy on the Natural History of</t>
  </si>
  <si>
    <t>Human Papillomavirus Infection and Cervical</t>
  </si>
  <si>
    <t>Cytopathologic Findings in HIV-Positive and</t>
  </si>
  <si>
    <t>High-Risk HIV-NegativeWomen</t>
  </si>
  <si>
    <t xml:space="preserve">&lt;--pull highlighted references </t>
  </si>
  <si>
    <t>The CanadianWomen’s HIV Study (CWHS) was a prospec-</t>
  </si>
  <si>
    <t>tive, multicentered cohort study of HIV-positive and high-risk</t>
  </si>
  <si>
    <t>HIV-negative women conducted between 1993 and 2002</t>
  </si>
  <si>
    <t>The objective of this</t>
  </si>
  <si>
    <t>analysis was to determine the effects of HIV status, HAART</t>
  </si>
  <si>
    <t>use, CD4+ T-cell recovery, and other factors on the acquisition</t>
  </si>
  <si>
    <t>and clearance of HPV and the cytology-determined progres-</t>
  </si>
  <si>
    <t>sion and regression of SIL.</t>
  </si>
  <si>
    <t>Not that useful but good references to read</t>
  </si>
  <si>
    <t>CC incidence by CD4 count controlling for age</t>
  </si>
  <si>
    <t>May be higher in developing countries with limited screening</t>
  </si>
  <si>
    <t xml:space="preserve">most cases occur in women with lower CD4 counts </t>
  </si>
  <si>
    <t>when accounting for time since ART initiation</t>
  </si>
  <si>
    <t>Incidence of Cervical Squamous Intraepithelial</t>
  </si>
  <si>
    <t>Lesions in HIV-InfectedWomen</t>
  </si>
  <si>
    <t>Ellerbrock 2000</t>
  </si>
  <si>
    <t>is this incident or prevalent SIL</t>
  </si>
  <si>
    <t>Good source of data because it</t>
  </si>
  <si>
    <t>controls for persistent infections--isolates the effect of CD4</t>
  </si>
  <si>
    <t>controlling for other variables</t>
  </si>
  <si>
    <t>would have to compare this with HIV- women</t>
  </si>
  <si>
    <t>e studied 627</t>
  </si>
  <si>
    <t>women with and without HIV-1 and/or HIV-2 infection and</t>
  </si>
  <si>
    <t>high-risk HPV infection in Senegal, West Africa, who were</t>
  </si>
  <si>
    <t>assessed every 4 months for HSIL and HPV DNA over a mean</t>
  </si>
  <si>
    <t>follow-up of 2.2 years.</t>
  </si>
  <si>
    <t>Hawes, 2006</t>
  </si>
  <si>
    <t>Risk of HSIL  controlling for CD4 and persistent HPV infection</t>
  </si>
  <si>
    <t>None of the HIV-infected women was</t>
  </si>
  <si>
    <t>receiving antiretroviral therapy.</t>
  </si>
  <si>
    <t>Women with initial cytologic diagnoses of LSIL or worse</t>
  </si>
  <si>
    <t>were excluded from analysis. At least two visits with a satisfac-</t>
  </si>
  <si>
    <t>tory Pap smear (i.e., with a suffi cient squamous component and</t>
  </si>
  <si>
    <t>less than 75% of epithelial cells obscured) were necessary for</t>
  </si>
  <si>
    <t>inclusion into the analysis. F</t>
  </si>
  <si>
    <t>not statistically significant</t>
  </si>
  <si>
    <t>Massad, 2001</t>
  </si>
  <si>
    <t>no difference in HSIL between HIV+ with high CD4 and HIV-</t>
  </si>
  <si>
    <t>Majority of CIN were low grade</t>
  </si>
  <si>
    <t>HIV RNA but not CD4 was associated with progression and regression in HIV+ women</t>
  </si>
  <si>
    <t>Sames rates of HSIL between HIV- and HIV+ women with CD4&gt;500</t>
  </si>
  <si>
    <t>Incidence of HSIL by the end of follow-up was higher for HIV-infected girls than for HIV-uninfected</t>
  </si>
  <si>
    <t>girls (21.5% vs. 4.8%, respectively)</t>
  </si>
  <si>
    <t>he incidence of HSIL was alarmingly high in HIV-infected adolescent girls. However, when</t>
  </si>
  <si>
    <t>other predictors were considered in multivariate analysis, HIV status was not retained in the model. The heightened</t>
  </si>
  <si>
    <t>risk for HSIL associated with persistent LSIL underscores the need to closely monitor HIV-infected adolescents</t>
  </si>
  <si>
    <t>with LSIL. The risk for HSIL associated with high concentrations of IL-12 may be suggestive of a local immune</t>
  </si>
  <si>
    <t>dysregulation. The role of hormonal contraception as a risk factor deserves further investigation.</t>
  </si>
  <si>
    <t>Risk of High-Grade Squamous Intraepithelial Lesion</t>
  </si>
  <si>
    <t>in HIV-Infected Adolescents</t>
  </si>
  <si>
    <t>Moscicki 2004</t>
  </si>
  <si>
    <t>Higher HSIL rates seen in HIV+ women are largely mediated by persistent LSIL. HIV doesn't seem to independently increase the risk of HSIL</t>
  </si>
  <si>
    <t>Fifteen clinical sites in 13 US cities partic-</t>
  </si>
  <si>
    <t>ipated in the National Institutes of Health–supported REACH</t>
  </si>
  <si>
    <t>Project of the Adolescent Medicine HIV/AIDS Research Net-</t>
  </si>
  <si>
    <t>work. REACH sites recruited HIV-infected and HIV-uninfect-</t>
  </si>
  <si>
    <t>ed adolescents aged 13–18 years with high-risk sexual behaviors</t>
  </si>
  <si>
    <t>into a prospective study of biomedical and behavioral charac-</t>
  </si>
  <si>
    <t>teristics of HIV infection seen in primary care.</t>
  </si>
  <si>
    <t>Longitudinal Study of Cervical Squamous</t>
  </si>
  <si>
    <t>Intraepithelial Lesions in Human Immunodeficiency</t>
  </si>
  <si>
    <t>Virus (HIV)–Seropositive and At-Risk HIV-</t>
  </si>
  <si>
    <t>Seronegative Women</t>
  </si>
  <si>
    <t>Schuman, 2003</t>
  </si>
  <si>
    <t>SIL regression was less likely among HIV-seropositive women with higher HIV loads. No beneficial</t>
  </si>
  <si>
    <t>effect of highly active antiretroviral therapy was demonstrated.</t>
  </si>
  <si>
    <t>Risk of incident SILs and likelihood of Pap</t>
  </si>
  <si>
    <t>test progression were increased among HIV-seropositive women with CD4+ lymphocyte counts !500 cells/mm3</t>
  </si>
  <si>
    <t>From April 1993 through January 1995, 871 HIV-seropositive</t>
  </si>
  <si>
    <t>women and 439 demographically and behaviorally similar HIVseronegative</t>
  </si>
  <si>
    <t>women were enrolled at HERS sites in Bronx, New</t>
  </si>
  <si>
    <t>York; Detroit, Michigan; Baltimore, Maryland; and Providence</t>
  </si>
  <si>
    <t>double risk of LSIL for CD4200-500, 2.6 times higher for &lt;200, no difference for &gt;500 compared to HIV-</t>
  </si>
  <si>
    <t>adjusted analysis</t>
  </si>
  <si>
    <t>VL associated with pap test (LSIL regression but not CD4 or HIV status</t>
  </si>
  <si>
    <t>Comparative prevalence, incidence and short-term</t>
  </si>
  <si>
    <t>prognosis of cervical squamous intraepithelial lesions</t>
  </si>
  <si>
    <t>amongst HIV-positive and HIV-negative women</t>
  </si>
  <si>
    <t>Six 1998</t>
  </si>
  <si>
    <t>&lt;--prevalent SIL</t>
  </si>
  <si>
    <t>RR</t>
  </si>
  <si>
    <t>As type-specific information on HPV infection by CD4 count was not available, multipliers were estimated by calculating the relative risk of incident HPV infection in HIV+ women compared to HIV- women to generate overall increase in HPV acquisition.</t>
  </si>
  <si>
    <t>&lt;1000</t>
  </si>
  <si>
    <t xml:space="preserve">Viral load </t>
  </si>
  <si>
    <t>UW viral load categories</t>
  </si>
  <si>
    <t>HIV+ (all)</t>
  </si>
  <si>
    <t>RR of clearance compared to HIV- women</t>
  </si>
  <si>
    <t>Months</t>
  </si>
  <si>
    <t>91% of SILs were low grade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</si>
</sst>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5">
    <xf numFmtId="0" fontId="0" fillId="0" borderId="0" xfId="0"/>
    <xf numFmtId="0" fontId="1" fillId="0" borderId="0" xfId="0" applyFont="1"/>
    <xf numFmtId="0" fontId="0" fillId="0" borderId="2" xfId="0" applyBorder="1"/>
    <xf numFmtId="0" fontId="0" fillId="0" borderId="3" xfId="0" applyBorder="1"/>
    <xf numFmtId="2" fontId="0" fillId="0" borderId="0" xfId="0" applyNumberFormat="1"/>
    <xf numFmtId="2" fontId="1" fillId="0" borderId="0" xfId="0" applyNumberFormat="1" applyFont="1"/>
    <xf numFmtId="0" fontId="0" fillId="0" borderId="0" xfId="0" applyAlignment="1">
      <alignment horizontal="right"/>
    </xf>
    <xf numFmtId="0" fontId="0" fillId="0" borderId="7" xfId="0" applyBorder="1"/>
    <xf numFmtId="0" fontId="0" fillId="0" borderId="0" xfId="0" applyBorder="1"/>
    <xf numFmtId="0" fontId="0" fillId="0" borderId="8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0" xfId="0" applyBorder="1" applyAlignment="1">
      <alignment horizontal="right"/>
    </xf>
    <xf numFmtId="2" fontId="0" fillId="0" borderId="0" xfId="0" applyNumberFormat="1" applyBorder="1"/>
    <xf numFmtId="0" fontId="0" fillId="0" borderId="7" xfId="0" applyBorder="1" applyAlignment="1">
      <alignment horizontal="right"/>
    </xf>
    <xf numFmtId="0" fontId="0" fillId="0" borderId="9" xfId="0" applyBorder="1" applyAlignment="1">
      <alignment horizontal="right"/>
    </xf>
    <xf numFmtId="2" fontId="0" fillId="0" borderId="10" xfId="0" applyNumberFormat="1" applyBorder="1"/>
    <xf numFmtId="0" fontId="0" fillId="0" borderId="1" xfId="0" applyBorder="1"/>
    <xf numFmtId="164" fontId="0" fillId="0" borderId="0" xfId="0" applyNumberFormat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164" fontId="0" fillId="0" borderId="7" xfId="0" applyNumberFormat="1" applyBorder="1"/>
    <xf numFmtId="164" fontId="0" fillId="0" borderId="0" xfId="0" applyNumberFormat="1" applyBorder="1"/>
    <xf numFmtId="164" fontId="0" fillId="0" borderId="9" xfId="0" applyNumberFormat="1" applyBorder="1"/>
    <xf numFmtId="164" fontId="0" fillId="0" borderId="10" xfId="0" applyNumberFormat="1" applyBorder="1"/>
    <xf numFmtId="0" fontId="0" fillId="0" borderId="9" xfId="0" applyBorder="1"/>
    <xf numFmtId="164" fontId="1" fillId="0" borderId="0" xfId="0" applyNumberFormat="1" applyFont="1"/>
    <xf numFmtId="164" fontId="1" fillId="0" borderId="0" xfId="0" applyNumberFormat="1" applyFont="1" applyBorder="1"/>
    <xf numFmtId="0" fontId="0" fillId="0" borderId="0" xfId="0" applyFill="1" applyBorder="1" applyAlignment="1">
      <alignment horizontal="center"/>
    </xf>
    <xf numFmtId="0" fontId="0" fillId="0" borderId="10" xfId="0" applyBorder="1" applyAlignment="1">
      <alignment horizontal="right"/>
    </xf>
    <xf numFmtId="0" fontId="0" fillId="0" borderId="3" xfId="0" applyFill="1" applyBorder="1" applyAlignment="1">
      <alignment horizontal="right"/>
    </xf>
    <xf numFmtId="0" fontId="0" fillId="0" borderId="13" xfId="0" applyBorder="1"/>
    <xf numFmtId="1" fontId="0" fillId="0" borderId="13" xfId="0" applyNumberFormat="1" applyBorder="1"/>
    <xf numFmtId="0" fontId="0" fillId="0" borderId="0" xfId="0" applyAlignment="1">
      <alignment wrapText="1"/>
    </xf>
    <xf numFmtId="2" fontId="1" fillId="0" borderId="8" xfId="0" applyNumberFormat="1" applyFont="1" applyBorder="1"/>
    <xf numFmtId="2" fontId="0" fillId="0" borderId="8" xfId="0" applyNumberFormat="1" applyBorder="1"/>
    <xf numFmtId="2" fontId="1" fillId="0" borderId="11" xfId="0" applyNumberFormat="1" applyFont="1" applyBorder="1"/>
    <xf numFmtId="0" fontId="0" fillId="2" borderId="0" xfId="0" applyFill="1"/>
    <xf numFmtId="0" fontId="0" fillId="0" borderId="0" xfId="0" applyAlignment="1">
      <alignment horizontal="left"/>
    </xf>
    <xf numFmtId="0" fontId="0" fillId="0" borderId="13" xfId="0" applyBorder="1" applyAlignment="1">
      <alignment horizontal="right"/>
    </xf>
    <xf numFmtId="0" fontId="0" fillId="0" borderId="0" xfId="0" applyFill="1" applyBorder="1"/>
    <xf numFmtId="0" fontId="0" fillId="0" borderId="0" xfId="0" applyFont="1"/>
    <xf numFmtId="164" fontId="0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emf"/><Relationship Id="rId2" Type="http://schemas.openxmlformats.org/officeDocument/2006/relationships/image" Target="../media/image3.emf"/><Relationship Id="rId1" Type="http://schemas.openxmlformats.org/officeDocument/2006/relationships/image" Target="../media/image1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emf"/><Relationship Id="rId13" Type="http://schemas.openxmlformats.org/officeDocument/2006/relationships/image" Target="../media/image17.emf"/><Relationship Id="rId3" Type="http://schemas.openxmlformats.org/officeDocument/2006/relationships/image" Target="../media/image7.png"/><Relationship Id="rId7" Type="http://schemas.openxmlformats.org/officeDocument/2006/relationships/image" Target="../media/image11.emf"/><Relationship Id="rId12" Type="http://schemas.openxmlformats.org/officeDocument/2006/relationships/image" Target="../media/image16.emf"/><Relationship Id="rId2" Type="http://schemas.openxmlformats.org/officeDocument/2006/relationships/image" Target="../media/image6.png"/><Relationship Id="rId1" Type="http://schemas.openxmlformats.org/officeDocument/2006/relationships/image" Target="../media/image5.emf"/><Relationship Id="rId6" Type="http://schemas.openxmlformats.org/officeDocument/2006/relationships/image" Target="../media/image10.emf"/><Relationship Id="rId11" Type="http://schemas.openxmlformats.org/officeDocument/2006/relationships/image" Target="../media/image15.emf"/><Relationship Id="rId5" Type="http://schemas.openxmlformats.org/officeDocument/2006/relationships/image" Target="../media/image9.emf"/><Relationship Id="rId10" Type="http://schemas.openxmlformats.org/officeDocument/2006/relationships/image" Target="../media/image14.emf"/><Relationship Id="rId4" Type="http://schemas.openxmlformats.org/officeDocument/2006/relationships/image" Target="../media/image8.emf"/><Relationship Id="rId9" Type="http://schemas.openxmlformats.org/officeDocument/2006/relationships/image" Target="../media/image13.emf"/><Relationship Id="rId1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emf"/><Relationship Id="rId1" Type="http://schemas.openxmlformats.org/officeDocument/2006/relationships/image" Target="../media/image1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327959</xdr:colOff>
      <xdr:row>11</xdr:row>
      <xdr:rowOff>161925</xdr:rowOff>
    </xdr:from>
    <xdr:to>
      <xdr:col>18</xdr:col>
      <xdr:colOff>247650</xdr:colOff>
      <xdr:row>35</xdr:row>
      <xdr:rowOff>113168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5159" y="5305425"/>
          <a:ext cx="7244416" cy="467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10</xdr:col>
      <xdr:colOff>333375</xdr:colOff>
      <xdr:row>182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7936825"/>
          <a:ext cx="5819775" cy="7038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327959</xdr:colOff>
      <xdr:row>11</xdr:row>
      <xdr:rowOff>161925</xdr:rowOff>
    </xdr:from>
    <xdr:to>
      <xdr:col>19</xdr:col>
      <xdr:colOff>9525</xdr:colOff>
      <xdr:row>35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5159" y="5305425"/>
          <a:ext cx="7244416" cy="467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523875</xdr:colOff>
      <xdr:row>3</xdr:row>
      <xdr:rowOff>180975</xdr:rowOff>
    </xdr:from>
    <xdr:to>
      <xdr:col>31</xdr:col>
      <xdr:colOff>228600</xdr:colOff>
      <xdr:row>29</xdr:row>
      <xdr:rowOff>185775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44325" y="752475"/>
          <a:ext cx="7629525" cy="511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168</xdr:row>
      <xdr:rowOff>0</xdr:rowOff>
    </xdr:from>
    <xdr:to>
      <xdr:col>15</xdr:col>
      <xdr:colOff>47625</xdr:colOff>
      <xdr:row>201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34404300"/>
          <a:ext cx="7610475" cy="6372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600075</xdr:colOff>
      <xdr:row>40</xdr:row>
      <xdr:rowOff>64077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90500"/>
          <a:ext cx="4257675" cy="7639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419100</xdr:colOff>
      <xdr:row>70</xdr:row>
      <xdr:rowOff>152400</xdr:rowOff>
    </xdr:from>
    <xdr:to>
      <xdr:col>13</xdr:col>
      <xdr:colOff>144796</xdr:colOff>
      <xdr:row>90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0721" t="33572" r="19906" b="19901"/>
        <a:stretch/>
      </xdr:blipFill>
      <xdr:spPr>
        <a:xfrm>
          <a:off x="419100" y="13487400"/>
          <a:ext cx="8145796" cy="36957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94</xdr:row>
      <xdr:rowOff>1</xdr:rowOff>
    </xdr:from>
    <xdr:to>
      <xdr:col>12</xdr:col>
      <xdr:colOff>73420</xdr:colOff>
      <xdr:row>117</xdr:row>
      <xdr:rowOff>46759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0944" t="17821" r="39269" b="41201"/>
        <a:stretch/>
      </xdr:blipFill>
      <xdr:spPr>
        <a:xfrm>
          <a:off x="114300" y="17907001"/>
          <a:ext cx="7731520" cy="4610099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131</xdr:row>
      <xdr:rowOff>13279</xdr:rowOff>
    </xdr:from>
    <xdr:to>
      <xdr:col>15</xdr:col>
      <xdr:colOff>515117</xdr:colOff>
      <xdr:row>157</xdr:row>
      <xdr:rowOff>89188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" y="24997354"/>
          <a:ext cx="9097142" cy="506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156</xdr:row>
      <xdr:rowOff>142875</xdr:rowOff>
    </xdr:from>
    <xdr:to>
      <xdr:col>13</xdr:col>
      <xdr:colOff>219075</xdr:colOff>
      <xdr:row>193</xdr:row>
      <xdr:rowOff>51089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9889450"/>
          <a:ext cx="7458075" cy="7010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590550</xdr:colOff>
      <xdr:row>193</xdr:row>
      <xdr:rowOff>66675</xdr:rowOff>
    </xdr:from>
    <xdr:to>
      <xdr:col>13</xdr:col>
      <xdr:colOff>123825</xdr:colOff>
      <xdr:row>231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36861750"/>
          <a:ext cx="6848475" cy="7210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114301</xdr:colOff>
      <xdr:row>237</xdr:row>
      <xdr:rowOff>180975</xdr:rowOff>
    </xdr:from>
    <xdr:to>
      <xdr:col>12</xdr:col>
      <xdr:colOff>502025</xdr:colOff>
      <xdr:row>261</xdr:row>
      <xdr:rowOff>12988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1" y="45358050"/>
          <a:ext cx="7093324" cy="445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76200</xdr:colOff>
      <xdr:row>245</xdr:row>
      <xdr:rowOff>95251</xdr:rowOff>
    </xdr:from>
    <xdr:to>
      <xdr:col>21</xdr:col>
      <xdr:colOff>85725</xdr:colOff>
      <xdr:row>253</xdr:row>
      <xdr:rowOff>93221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0" y="46796326"/>
          <a:ext cx="4886325" cy="1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581025</xdr:colOff>
      <xdr:row>263</xdr:row>
      <xdr:rowOff>95251</xdr:rowOff>
    </xdr:from>
    <xdr:to>
      <xdr:col>12</xdr:col>
      <xdr:colOff>323060</xdr:colOff>
      <xdr:row>287</xdr:row>
      <xdr:rowOff>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50225326"/>
          <a:ext cx="7057235" cy="447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390525</xdr:colOff>
      <xdr:row>268</xdr:row>
      <xdr:rowOff>57150</xdr:rowOff>
    </xdr:from>
    <xdr:to>
      <xdr:col>22</xdr:col>
      <xdr:colOff>561975</xdr:colOff>
      <xdr:row>273</xdr:row>
      <xdr:rowOff>84941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5325" y="51149250"/>
          <a:ext cx="5657850" cy="980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325</xdr:row>
      <xdr:rowOff>0</xdr:rowOff>
    </xdr:from>
    <xdr:to>
      <xdr:col>12</xdr:col>
      <xdr:colOff>371475</xdr:colOff>
      <xdr:row>375</xdr:row>
      <xdr:rowOff>132484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969650"/>
          <a:ext cx="7077075" cy="979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379</xdr:row>
      <xdr:rowOff>0</xdr:rowOff>
    </xdr:from>
    <xdr:to>
      <xdr:col>12</xdr:col>
      <xdr:colOff>28575</xdr:colOff>
      <xdr:row>426</xdr:row>
      <xdr:rowOff>77932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2256650"/>
          <a:ext cx="6734175" cy="904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436</xdr:row>
      <xdr:rowOff>0</xdr:rowOff>
    </xdr:from>
    <xdr:to>
      <xdr:col>11</xdr:col>
      <xdr:colOff>142875</xdr:colOff>
      <xdr:row>477</xdr:row>
      <xdr:rowOff>39831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3124675"/>
          <a:ext cx="5629275" cy="786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</xdr:row>
      <xdr:rowOff>0</xdr:rowOff>
    </xdr:from>
    <xdr:to>
      <xdr:col>25</xdr:col>
      <xdr:colOff>323850</xdr:colOff>
      <xdr:row>89</xdr:row>
      <xdr:rowOff>46990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/>
      </xdr:nvPicPr>
      <xdr:blipFill rotWithShape="1">
        <a:blip xmlns:r="http://schemas.openxmlformats.org/officeDocument/2006/relationships" r:embed="rId14"/>
        <a:srcRect l="61844" t="22418" r="15395" b="47337"/>
        <a:stretch/>
      </xdr:blipFill>
      <xdr:spPr bwMode="auto">
        <a:xfrm>
          <a:off x="10363200" y="14497050"/>
          <a:ext cx="5200650" cy="252349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5</xdr:col>
      <xdr:colOff>529590</xdr:colOff>
      <xdr:row>22</xdr:row>
      <xdr:rowOff>137160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5760"/>
          <a:ext cx="3729990" cy="3813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12</xdr:col>
      <xdr:colOff>72390</xdr:colOff>
      <xdr:row>44</xdr:row>
      <xdr:rowOff>7620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54880"/>
          <a:ext cx="7753350" cy="3318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91"/>
  <sheetViews>
    <sheetView topLeftCell="B149" zoomScale="101" workbookViewId="0">
      <selection activeCell="D127" sqref="D127"/>
    </sheetView>
  </sheetViews>
  <sheetFormatPr defaultRowHeight="14.5" x14ac:dyDescent="0.35"/>
  <cols>
    <col min="11" max="11" width="12.81640625" customWidth="1"/>
    <col min="14" max="14" width="14.7265625" customWidth="1"/>
  </cols>
  <sheetData>
    <row r="1" spans="2:16" x14ac:dyDescent="0.35">
      <c r="B1" t="s">
        <v>0</v>
      </c>
    </row>
    <row r="2" spans="2:16" x14ac:dyDescent="0.35">
      <c r="B2" t="s">
        <v>1</v>
      </c>
      <c r="P2" t="s">
        <v>11</v>
      </c>
    </row>
    <row r="3" spans="2:16" x14ac:dyDescent="0.35">
      <c r="B3" t="s">
        <v>2</v>
      </c>
      <c r="P3" t="s">
        <v>12</v>
      </c>
    </row>
    <row r="4" spans="2:16" x14ac:dyDescent="0.35">
      <c r="P4" t="s">
        <v>13</v>
      </c>
    </row>
    <row r="5" spans="2:16" x14ac:dyDescent="0.35">
      <c r="B5" s="1" t="s">
        <v>3</v>
      </c>
      <c r="C5" s="1"/>
      <c r="P5">
        <v>1</v>
      </c>
    </row>
    <row r="6" spans="2:16" x14ac:dyDescent="0.35">
      <c r="P6">
        <v>2</v>
      </c>
    </row>
    <row r="7" spans="2:16" x14ac:dyDescent="0.35">
      <c r="B7" t="s">
        <v>4</v>
      </c>
      <c r="P7">
        <v>3</v>
      </c>
    </row>
    <row r="8" spans="2:16" x14ac:dyDescent="0.35">
      <c r="B8" t="s">
        <v>5</v>
      </c>
      <c r="P8" t="s">
        <v>14</v>
      </c>
    </row>
    <row r="9" spans="2:16" x14ac:dyDescent="0.35">
      <c r="B9" t="s">
        <v>6</v>
      </c>
    </row>
    <row r="10" spans="2:16" x14ac:dyDescent="0.35">
      <c r="B10" t="s">
        <v>7</v>
      </c>
    </row>
    <row r="11" spans="2:16" x14ac:dyDescent="0.35">
      <c r="B11" t="s">
        <v>8</v>
      </c>
    </row>
    <row r="13" spans="2:16" x14ac:dyDescent="0.35">
      <c r="B13" t="s">
        <v>10</v>
      </c>
    </row>
    <row r="15" spans="2:16" x14ac:dyDescent="0.35">
      <c r="B15" t="s">
        <v>15</v>
      </c>
    </row>
    <row r="16" spans="2:16" x14ac:dyDescent="0.35">
      <c r="B16" t="s">
        <v>16</v>
      </c>
    </row>
    <row r="17" spans="2:7" x14ac:dyDescent="0.35">
      <c r="D17" t="s">
        <v>9</v>
      </c>
    </row>
    <row r="19" spans="2:7" x14ac:dyDescent="0.35">
      <c r="B19" t="s">
        <v>17</v>
      </c>
    </row>
    <row r="20" spans="2:7" x14ac:dyDescent="0.35">
      <c r="B20" t="s">
        <v>18</v>
      </c>
      <c r="G20" t="s">
        <v>9</v>
      </c>
    </row>
    <row r="24" spans="2:7" x14ac:dyDescent="0.35">
      <c r="B24" t="s">
        <v>19</v>
      </c>
    </row>
    <row r="25" spans="2:7" x14ac:dyDescent="0.35">
      <c r="B25" t="s">
        <v>20</v>
      </c>
    </row>
    <row r="38" spans="1:18" ht="15" thickBot="1" x14ac:dyDescent="0.4"/>
    <row r="39" spans="1:18" s="3" customFormat="1" ht="15" thickBot="1" x14ac:dyDescent="0.4">
      <c r="A39" s="2"/>
    </row>
    <row r="41" spans="1:18" x14ac:dyDescent="0.35">
      <c r="D41" s="1" t="s">
        <v>27</v>
      </c>
      <c r="E41" s="1"/>
      <c r="F41" s="1"/>
      <c r="G41" s="1"/>
      <c r="H41" s="1"/>
      <c r="I41" s="1" t="s">
        <v>28</v>
      </c>
      <c r="J41" s="1"/>
      <c r="L41" s="1" t="s">
        <v>67</v>
      </c>
    </row>
    <row r="42" spans="1:18" x14ac:dyDescent="0.35">
      <c r="F42" t="s">
        <v>29</v>
      </c>
      <c r="R42" t="s">
        <v>30</v>
      </c>
    </row>
    <row r="43" spans="1:18" x14ac:dyDescent="0.35">
      <c r="C43" t="s">
        <v>21</v>
      </c>
      <c r="D43" t="s">
        <v>24</v>
      </c>
      <c r="E43" t="s">
        <v>25</v>
      </c>
      <c r="F43" t="s">
        <v>26</v>
      </c>
      <c r="H43" t="s">
        <v>24</v>
      </c>
      <c r="I43" t="s">
        <v>25</v>
      </c>
      <c r="J43" t="s">
        <v>26</v>
      </c>
      <c r="K43" t="s">
        <v>301</v>
      </c>
      <c r="P43" s="1" t="s">
        <v>78</v>
      </c>
    </row>
    <row r="44" spans="1:18" x14ac:dyDescent="0.35">
      <c r="C44">
        <v>16</v>
      </c>
      <c r="D44">
        <v>15</v>
      </c>
      <c r="E44">
        <v>896</v>
      </c>
      <c r="F44" s="4">
        <f>D44/E44*100</f>
        <v>1.6741071428571428</v>
      </c>
      <c r="H44">
        <v>45</v>
      </c>
      <c r="I44">
        <v>1737</v>
      </c>
      <c r="J44" s="4">
        <f>H44/I44*100</f>
        <v>2.5906735751295336</v>
      </c>
      <c r="K44" s="19">
        <f>J44/F44</f>
        <v>1.5474956822107082</v>
      </c>
      <c r="L44" t="s">
        <v>79</v>
      </c>
    </row>
    <row r="45" spans="1:18" x14ac:dyDescent="0.35">
      <c r="C45" s="1">
        <v>18</v>
      </c>
      <c r="D45" s="1">
        <v>11</v>
      </c>
      <c r="E45" s="1">
        <v>925</v>
      </c>
      <c r="F45" s="5">
        <f t="shared" ref="F45:F59" si="0">D45/E45*100</f>
        <v>1.1891891891891893</v>
      </c>
      <c r="G45" s="1"/>
      <c r="H45" s="1">
        <v>45</v>
      </c>
      <c r="I45" s="1">
        <v>1726</v>
      </c>
      <c r="J45" s="5">
        <f t="shared" ref="J45:J59" si="1">H45/I45*100</f>
        <v>2.607184241019699</v>
      </c>
      <c r="K45" s="19">
        <f t="shared" ref="K45:K59" si="2">J45/F45</f>
        <v>2.192404929948383</v>
      </c>
      <c r="P45" t="s">
        <v>68</v>
      </c>
    </row>
    <row r="46" spans="1:18" x14ac:dyDescent="0.35">
      <c r="C46" s="1">
        <v>31</v>
      </c>
      <c r="D46" s="1">
        <v>13</v>
      </c>
      <c r="E46" s="1">
        <v>908</v>
      </c>
      <c r="F46" s="5">
        <f t="shared" si="0"/>
        <v>1.4317180616740088</v>
      </c>
      <c r="G46" s="1"/>
      <c r="H46" s="1">
        <v>29</v>
      </c>
      <c r="I46" s="1">
        <v>1767</v>
      </c>
      <c r="J46" s="5">
        <f t="shared" si="1"/>
        <v>1.6411997736276174</v>
      </c>
      <c r="K46" s="19">
        <f t="shared" si="2"/>
        <v>1.1463149188106743</v>
      </c>
      <c r="P46" t="s">
        <v>69</v>
      </c>
    </row>
    <row r="47" spans="1:18" x14ac:dyDescent="0.35">
      <c r="C47" s="1">
        <v>45</v>
      </c>
      <c r="D47" s="1">
        <v>7</v>
      </c>
      <c r="E47" s="1">
        <v>937</v>
      </c>
      <c r="F47" s="5">
        <f t="shared" si="0"/>
        <v>0.74706510138740656</v>
      </c>
      <c r="G47" s="1"/>
      <c r="H47" s="1">
        <v>43</v>
      </c>
      <c r="I47" s="1">
        <v>1761</v>
      </c>
      <c r="J47" s="5">
        <f t="shared" si="1"/>
        <v>2.4417944349801251</v>
      </c>
      <c r="K47" s="19">
        <f t="shared" si="2"/>
        <v>3.2685162651091106</v>
      </c>
      <c r="P47" t="s">
        <v>70</v>
      </c>
    </row>
    <row r="48" spans="1:18" x14ac:dyDescent="0.35">
      <c r="C48" t="s">
        <v>22</v>
      </c>
      <c r="D48">
        <v>37</v>
      </c>
      <c r="E48">
        <v>837</v>
      </c>
      <c r="F48" s="4">
        <f t="shared" si="0"/>
        <v>4.4205495818399045</v>
      </c>
      <c r="H48">
        <v>114</v>
      </c>
      <c r="I48">
        <v>1416</v>
      </c>
      <c r="J48" s="4">
        <f t="shared" si="1"/>
        <v>8.0508474576271176</v>
      </c>
      <c r="K48" s="19">
        <f t="shared" si="2"/>
        <v>1.8212322491983506</v>
      </c>
      <c r="P48" t="s">
        <v>71</v>
      </c>
    </row>
    <row r="49" spans="3:19" x14ac:dyDescent="0.35">
      <c r="C49" s="40" t="s">
        <v>23</v>
      </c>
      <c r="F49" t="s">
        <v>9</v>
      </c>
      <c r="J49" t="s">
        <v>9</v>
      </c>
      <c r="K49" s="19" t="s">
        <v>9</v>
      </c>
      <c r="P49" t="s">
        <v>72</v>
      </c>
    </row>
    <row r="50" spans="3:19" x14ac:dyDescent="0.35">
      <c r="C50" s="1">
        <v>33</v>
      </c>
      <c r="D50" s="1">
        <v>5</v>
      </c>
      <c r="E50" s="1">
        <v>936</v>
      </c>
      <c r="F50" s="5">
        <f t="shared" si="0"/>
        <v>0.53418803418803418</v>
      </c>
      <c r="G50" s="1"/>
      <c r="H50" s="1">
        <v>34</v>
      </c>
      <c r="I50" s="1">
        <v>1752</v>
      </c>
      <c r="J50" s="5">
        <f t="shared" si="1"/>
        <v>1.9406392694063925</v>
      </c>
      <c r="K50" s="19">
        <f t="shared" si="2"/>
        <v>3.6328767123287671</v>
      </c>
      <c r="P50" t="s">
        <v>73</v>
      </c>
    </row>
    <row r="51" spans="3:19" x14ac:dyDescent="0.35">
      <c r="C51">
        <v>35</v>
      </c>
      <c r="D51">
        <v>4</v>
      </c>
      <c r="E51">
        <v>936</v>
      </c>
      <c r="F51" s="4">
        <f t="shared" si="0"/>
        <v>0.42735042735042739</v>
      </c>
      <c r="H51">
        <v>41</v>
      </c>
      <c r="I51">
        <v>1802</v>
      </c>
      <c r="J51" s="4">
        <f t="shared" si="1"/>
        <v>2.2752497225305217</v>
      </c>
      <c r="K51" s="19">
        <f t="shared" si="2"/>
        <v>5.3240843507214199</v>
      </c>
      <c r="P51" t="s">
        <v>74</v>
      </c>
      <c r="Q51" t="s">
        <v>61</v>
      </c>
    </row>
    <row r="52" spans="3:19" x14ac:dyDescent="0.35">
      <c r="C52">
        <v>39</v>
      </c>
      <c r="D52">
        <v>3</v>
      </c>
      <c r="E52">
        <v>945</v>
      </c>
      <c r="F52" s="4">
        <f t="shared" si="0"/>
        <v>0.31746031746031744</v>
      </c>
      <c r="H52">
        <v>11</v>
      </c>
      <c r="I52">
        <v>1879</v>
      </c>
      <c r="J52" s="4">
        <f t="shared" si="1"/>
        <v>0.58541777541245343</v>
      </c>
      <c r="K52" s="19">
        <f t="shared" si="2"/>
        <v>1.8440659925492284</v>
      </c>
      <c r="P52" t="s">
        <v>75</v>
      </c>
    </row>
    <row r="53" spans="3:19" x14ac:dyDescent="0.35">
      <c r="C53">
        <v>51</v>
      </c>
      <c r="D53">
        <v>10</v>
      </c>
      <c r="E53">
        <v>935</v>
      </c>
      <c r="F53" s="4">
        <f t="shared" si="0"/>
        <v>1.0695187165775399</v>
      </c>
      <c r="H53">
        <v>66</v>
      </c>
      <c r="I53">
        <v>1746</v>
      </c>
      <c r="J53" s="4">
        <f t="shared" si="1"/>
        <v>3.7800687285223367</v>
      </c>
      <c r="K53" s="19">
        <f t="shared" si="2"/>
        <v>3.5343642611683852</v>
      </c>
      <c r="P53" t="s">
        <v>76</v>
      </c>
    </row>
    <row r="54" spans="3:19" x14ac:dyDescent="0.35">
      <c r="C54" s="1">
        <v>52</v>
      </c>
      <c r="D54" s="1">
        <v>9</v>
      </c>
      <c r="E54" s="1">
        <v>933</v>
      </c>
      <c r="F54" s="5">
        <f t="shared" si="0"/>
        <v>0.96463022508038598</v>
      </c>
      <c r="G54" s="1"/>
      <c r="H54" s="1">
        <v>67</v>
      </c>
      <c r="I54" s="1">
        <v>1735</v>
      </c>
      <c r="J54" s="5">
        <f t="shared" si="1"/>
        <v>3.8616714697406338</v>
      </c>
      <c r="K54" s="19">
        <f t="shared" si="2"/>
        <v>4.0032660902977897</v>
      </c>
      <c r="P54" t="s">
        <v>77</v>
      </c>
    </row>
    <row r="55" spans="3:19" x14ac:dyDescent="0.35">
      <c r="C55">
        <v>56</v>
      </c>
      <c r="D55">
        <v>9</v>
      </c>
      <c r="E55">
        <v>937</v>
      </c>
      <c r="F55" s="4">
        <f t="shared" si="0"/>
        <v>0.96051227321237997</v>
      </c>
      <c r="H55">
        <v>40</v>
      </c>
      <c r="I55">
        <v>1775</v>
      </c>
      <c r="J55" s="4">
        <f t="shared" si="1"/>
        <v>2.2535211267605635</v>
      </c>
      <c r="K55" s="19">
        <f t="shared" si="2"/>
        <v>2.3461658841940531</v>
      </c>
    </row>
    <row r="56" spans="3:19" x14ac:dyDescent="0.35">
      <c r="C56" s="1">
        <v>58</v>
      </c>
      <c r="D56" s="1">
        <v>7</v>
      </c>
      <c r="E56" s="1">
        <v>916</v>
      </c>
      <c r="F56" s="5">
        <f t="shared" si="0"/>
        <v>0.76419213973799127</v>
      </c>
      <c r="G56" s="1"/>
      <c r="H56" s="1">
        <v>44</v>
      </c>
      <c r="I56" s="1">
        <v>1721</v>
      </c>
      <c r="J56" s="5">
        <f t="shared" si="1"/>
        <v>2.5566531086577573</v>
      </c>
      <c r="K56" s="19">
        <f t="shared" si="2"/>
        <v>3.3455632107578652</v>
      </c>
    </row>
    <row r="57" spans="3:19" x14ac:dyDescent="0.35">
      <c r="C57">
        <v>59</v>
      </c>
      <c r="D57">
        <v>3</v>
      </c>
      <c r="E57">
        <v>933</v>
      </c>
      <c r="F57" s="4">
        <f t="shared" si="0"/>
        <v>0.32154340836012862</v>
      </c>
      <c r="H57">
        <v>14</v>
      </c>
      <c r="I57">
        <v>1854</v>
      </c>
      <c r="J57" s="4">
        <f t="shared" si="1"/>
        <v>0.75512405609492994</v>
      </c>
      <c r="K57" s="19">
        <f t="shared" si="2"/>
        <v>2.348435814455232</v>
      </c>
      <c r="N57" t="s">
        <v>9</v>
      </c>
    </row>
    <row r="58" spans="3:19" x14ac:dyDescent="0.35">
      <c r="C58">
        <v>68</v>
      </c>
      <c r="D58">
        <v>7</v>
      </c>
      <c r="E58">
        <v>942</v>
      </c>
      <c r="F58" s="4">
        <f t="shared" si="0"/>
        <v>0.743099787685775</v>
      </c>
      <c r="H58">
        <v>37</v>
      </c>
      <c r="I58">
        <v>1813</v>
      </c>
      <c r="J58" s="4">
        <f t="shared" si="1"/>
        <v>2.0408163265306123</v>
      </c>
      <c r="K58" s="19">
        <f t="shared" si="2"/>
        <v>2.7463556851311952</v>
      </c>
    </row>
    <row r="59" spans="3:19" ht="15" thickBot="1" x14ac:dyDescent="0.4">
      <c r="C59" t="s">
        <v>22</v>
      </c>
      <c r="D59">
        <v>57</v>
      </c>
      <c r="E59">
        <v>1058</v>
      </c>
      <c r="F59" s="4">
        <f t="shared" si="0"/>
        <v>5.3875236294896034</v>
      </c>
      <c r="H59">
        <v>170</v>
      </c>
      <c r="I59">
        <v>1172</v>
      </c>
      <c r="J59" s="4">
        <f t="shared" si="1"/>
        <v>14.505119453924914</v>
      </c>
      <c r="K59" s="19">
        <f t="shared" si="2"/>
        <v>2.6923537512723787</v>
      </c>
    </row>
    <row r="60" spans="3:19" ht="15" thickBot="1" x14ac:dyDescent="0.4">
      <c r="D60">
        <f>SUM(D48,D59)</f>
        <v>94</v>
      </c>
      <c r="K60" s="2"/>
      <c r="L60" s="3" t="s">
        <v>33</v>
      </c>
      <c r="M60" s="3"/>
      <c r="N60" s="12"/>
      <c r="R60" t="s">
        <v>34</v>
      </c>
      <c r="S60" t="s">
        <v>41</v>
      </c>
    </row>
    <row r="61" spans="3:19" x14ac:dyDescent="0.35">
      <c r="F61" s="4" t="s">
        <v>9</v>
      </c>
      <c r="K61" s="7"/>
      <c r="L61" s="8"/>
      <c r="M61" s="8"/>
      <c r="N61" s="9"/>
      <c r="R61" t="s">
        <v>35</v>
      </c>
    </row>
    <row r="62" spans="3:19" x14ac:dyDescent="0.35">
      <c r="C62" s="6">
        <v>16</v>
      </c>
      <c r="D62">
        <f>D44</f>
        <v>15</v>
      </c>
      <c r="E62">
        <f>E44</f>
        <v>896</v>
      </c>
      <c r="F62" s="4">
        <f>F44</f>
        <v>1.6741071428571428</v>
      </c>
      <c r="G62" s="6">
        <v>16</v>
      </c>
      <c r="H62">
        <f>H44</f>
        <v>45</v>
      </c>
      <c r="I62">
        <f>I44</f>
        <v>1737</v>
      </c>
      <c r="J62" s="4">
        <f>J44</f>
        <v>2.5906735751295336</v>
      </c>
      <c r="K62" s="15">
        <v>16</v>
      </c>
      <c r="L62" s="14">
        <f>J62/F62</f>
        <v>1.5474956822107082</v>
      </c>
      <c r="M62" s="8"/>
      <c r="N62" s="9"/>
      <c r="R62" t="s">
        <v>36</v>
      </c>
    </row>
    <row r="63" spans="3:19" x14ac:dyDescent="0.35">
      <c r="C63" s="6" t="s">
        <v>31</v>
      </c>
      <c r="D63">
        <f>SUM(D45,D46,D47,D50,D54,D56)</f>
        <v>52</v>
      </c>
      <c r="E63">
        <f>SUM(E45,E46,E47,E50,E54,E56)</f>
        <v>5555</v>
      </c>
      <c r="F63" s="4">
        <f>(D63/E63)*100</f>
        <v>0.936093609360936</v>
      </c>
      <c r="G63" s="6" t="s">
        <v>31</v>
      </c>
      <c r="H63">
        <f>SUM(H45,H46,H47,H50,H54,H56)</f>
        <v>262</v>
      </c>
      <c r="I63">
        <f>SUM(I45,I46,I47,I50,I54,I56)</f>
        <v>10462</v>
      </c>
      <c r="J63" s="4">
        <f>H63/I63*100</f>
        <v>2.504301280825846</v>
      </c>
      <c r="K63" s="15" t="s">
        <v>31</v>
      </c>
      <c r="L63" s="14">
        <f>J63/F63</f>
        <v>2.675268002882226</v>
      </c>
      <c r="M63" s="8"/>
      <c r="N63" s="9"/>
      <c r="R63" t="s">
        <v>37</v>
      </c>
    </row>
    <row r="64" spans="3:19" ht="15" thickBot="1" x14ac:dyDescent="0.4">
      <c r="C64" s="6" t="s">
        <v>32</v>
      </c>
      <c r="D64">
        <f>SUM(D51,D52,D53,D55,D57,D58,)</f>
        <v>36</v>
      </c>
      <c r="E64">
        <f>SUM(E51,E52,E53,E55,E57,E58,)</f>
        <v>5628</v>
      </c>
      <c r="F64" s="4">
        <f>D64/E64*100</f>
        <v>0.63965884861407252</v>
      </c>
      <c r="G64" s="6" t="s">
        <v>32</v>
      </c>
      <c r="H64">
        <f>SUM(H51,H52,H53,H55,H57,H58,)</f>
        <v>209</v>
      </c>
      <c r="I64">
        <f>SUM(I51,I52,I53,I55,I57,I58,)</f>
        <v>10869</v>
      </c>
      <c r="J64" s="4">
        <f>H64/I64*100</f>
        <v>1.9228999907995217</v>
      </c>
      <c r="K64" s="16" t="s">
        <v>32</v>
      </c>
      <c r="L64" s="17">
        <f>J64/F64</f>
        <v>3.006133652283252</v>
      </c>
      <c r="M64" s="10"/>
      <c r="N64" s="11"/>
      <c r="R64" t="s">
        <v>38</v>
      </c>
    </row>
    <row r="65" spans="2:22" x14ac:dyDescent="0.35">
      <c r="C65" s="6"/>
      <c r="R65" t="s">
        <v>39</v>
      </c>
    </row>
    <row r="66" spans="2:22" x14ac:dyDescent="0.35">
      <c r="B66" t="s">
        <v>101</v>
      </c>
      <c r="D66">
        <f>SUM(D62:D64)</f>
        <v>103</v>
      </c>
      <c r="E66">
        <f>SUM(E62:E64)</f>
        <v>12079</v>
      </c>
      <c r="F66" s="4">
        <f>D66/E66</f>
        <v>8.5271959599304576E-3</v>
      </c>
      <c r="H66">
        <f>SUM(H62:H64)</f>
        <v>516</v>
      </c>
      <c r="I66">
        <f>SUM(I62:I64)</f>
        <v>23068</v>
      </c>
      <c r="J66" s="4">
        <f>H66/I66</f>
        <v>2.2368649211028265E-2</v>
      </c>
      <c r="K66" s="4">
        <f>J66/F66</f>
        <v>2.6232127555340816</v>
      </c>
      <c r="R66" t="s">
        <v>40</v>
      </c>
    </row>
    <row r="67" spans="2:22" x14ac:dyDescent="0.35">
      <c r="I67" t="s">
        <v>9</v>
      </c>
      <c r="O67" t="s">
        <v>44</v>
      </c>
      <c r="P67" t="s">
        <v>43</v>
      </c>
      <c r="Q67" t="s">
        <v>48</v>
      </c>
    </row>
    <row r="68" spans="2:22" ht="15" thickBot="1" x14ac:dyDescent="0.4">
      <c r="G68" t="s">
        <v>9</v>
      </c>
      <c r="N68" t="s">
        <v>42</v>
      </c>
      <c r="O68">
        <v>0.28100000000000003</v>
      </c>
      <c r="P68">
        <v>0.54</v>
      </c>
      <c r="Q68">
        <f>P68-O68</f>
        <v>0.25900000000000001</v>
      </c>
      <c r="R68">
        <f>1-O68</f>
        <v>0.71899999999999997</v>
      </c>
      <c r="S68">
        <f>Q68/R68</f>
        <v>0.36022253129346316</v>
      </c>
    </row>
    <row r="69" spans="2:22" ht="15" thickBot="1" x14ac:dyDescent="0.4">
      <c r="N69" t="s">
        <v>45</v>
      </c>
      <c r="O69">
        <v>0.73</v>
      </c>
      <c r="P69">
        <v>0.90200000000000002</v>
      </c>
      <c r="Q69">
        <f>P69-O69</f>
        <v>0.17200000000000004</v>
      </c>
      <c r="R69">
        <f>1-O69</f>
        <v>0.27</v>
      </c>
      <c r="S69">
        <f>Q69/R69</f>
        <v>0.63703703703703718</v>
      </c>
      <c r="V69" s="18">
        <f>(O75-O78)/(ROW(O75)-ROW(O78))</f>
        <v>-4.567901234567906E-2</v>
      </c>
    </row>
    <row r="70" spans="2:22" x14ac:dyDescent="0.35">
      <c r="N70" t="s">
        <v>46</v>
      </c>
      <c r="O70">
        <v>0.65</v>
      </c>
      <c r="P70">
        <v>0.87</v>
      </c>
      <c r="Q70">
        <f>P70-O70</f>
        <v>0.21999999999999997</v>
      </c>
      <c r="R70">
        <f>1-O70</f>
        <v>0.35</v>
      </c>
      <c r="S70">
        <f>Q70/R70</f>
        <v>0.62857142857142856</v>
      </c>
    </row>
    <row r="71" spans="2:22" x14ac:dyDescent="0.35">
      <c r="N71" t="s">
        <v>47</v>
      </c>
      <c r="O71">
        <v>0.54</v>
      </c>
      <c r="P71">
        <v>0.77</v>
      </c>
      <c r="Q71">
        <f>P71-O71</f>
        <v>0.22999999999999998</v>
      </c>
      <c r="R71">
        <f>1-O71</f>
        <v>0.45999999999999996</v>
      </c>
      <c r="S71">
        <f>Q71/R71</f>
        <v>0.5</v>
      </c>
    </row>
    <row r="72" spans="2:22" ht="15" thickBot="1" x14ac:dyDescent="0.4"/>
    <row r="73" spans="2:22" x14ac:dyDescent="0.35">
      <c r="I73" t="s">
        <v>57</v>
      </c>
      <c r="S73" s="20" t="s">
        <v>57</v>
      </c>
      <c r="T73" s="21"/>
      <c r="U73" s="21"/>
      <c r="V73" s="22"/>
    </row>
    <row r="74" spans="2:22" ht="15" thickBot="1" x14ac:dyDescent="0.4">
      <c r="I74" t="s">
        <v>54</v>
      </c>
      <c r="J74" t="s">
        <v>55</v>
      </c>
      <c r="K74" t="s">
        <v>56</v>
      </c>
      <c r="N74" t="s">
        <v>42</v>
      </c>
      <c r="O74">
        <v>0.36022253129346316</v>
      </c>
      <c r="S74" s="27" t="s">
        <v>54</v>
      </c>
      <c r="T74" s="10" t="s">
        <v>55</v>
      </c>
      <c r="U74" s="10" t="s">
        <v>56</v>
      </c>
      <c r="V74" s="11"/>
    </row>
    <row r="75" spans="2:22" x14ac:dyDescent="0.35">
      <c r="H75" t="s">
        <v>50</v>
      </c>
      <c r="I75" s="19">
        <v>1.6670308392917024</v>
      </c>
      <c r="J75" s="19">
        <v>2.8819170970505819</v>
      </c>
      <c r="K75" s="19">
        <v>3.2383402183260084</v>
      </c>
      <c r="M75" t="s">
        <v>49</v>
      </c>
      <c r="N75" t="s">
        <v>50</v>
      </c>
      <c r="O75">
        <v>0.63703703703703718</v>
      </c>
      <c r="Q75">
        <f>O75/$O$74</f>
        <v>1.7684541684541688</v>
      </c>
      <c r="R75">
        <f>Q75/$Q$76</f>
        <v>1.0772442588726514</v>
      </c>
      <c r="S75" s="23">
        <f>R75*$L$62</f>
        <v>1.6670308392917024</v>
      </c>
      <c r="T75" s="24">
        <f>$L$63*R75</f>
        <v>2.8819170970505819</v>
      </c>
      <c r="U75" s="24">
        <f>$L$64*R75</f>
        <v>3.2383402183260084</v>
      </c>
      <c r="V75" s="9"/>
    </row>
    <row r="76" spans="2:22" x14ac:dyDescent="0.35">
      <c r="H76" t="s">
        <v>51</v>
      </c>
      <c r="I76" s="19">
        <v>1.5474956822107082</v>
      </c>
      <c r="J76" s="19">
        <v>2.675268002882226</v>
      </c>
      <c r="K76" s="19">
        <v>3.006133652283252</v>
      </c>
      <c r="N76" t="s">
        <v>51</v>
      </c>
      <c r="O76">
        <f>O75+V69</f>
        <v>0.59135802469135812</v>
      </c>
      <c r="Q76">
        <f>O76/$O$74</f>
        <v>1.6416464083130753</v>
      </c>
      <c r="R76">
        <f>Q76/$Q$76</f>
        <v>1</v>
      </c>
      <c r="S76" s="23">
        <f t="shared" ref="S76:S78" si="3">R76*$L$62</f>
        <v>1.5474956822107082</v>
      </c>
      <c r="T76" s="24">
        <f t="shared" ref="T76:T78" si="4">$L$63*R76</f>
        <v>2.675268002882226</v>
      </c>
      <c r="U76" s="24">
        <f t="shared" ref="U76:U78" si="5">$L$64*R76</f>
        <v>3.006133652283252</v>
      </c>
      <c r="V76" s="9"/>
    </row>
    <row r="77" spans="2:22" x14ac:dyDescent="0.35">
      <c r="H77" t="s">
        <v>52</v>
      </c>
      <c r="I77" s="19">
        <v>1.4279605251297138</v>
      </c>
      <c r="J77" s="19">
        <v>2.4686189087138697</v>
      </c>
      <c r="K77" s="19">
        <v>2.7739270862404952</v>
      </c>
      <c r="N77" t="s">
        <v>52</v>
      </c>
      <c r="O77">
        <f>O76+V69</f>
        <v>0.54567901234567906</v>
      </c>
      <c r="Q77">
        <f>O77/$O$74</f>
        <v>1.5148386481719815</v>
      </c>
      <c r="R77">
        <f>Q77/$Q$76</f>
        <v>0.92275574112734848</v>
      </c>
      <c r="S77" s="23">
        <f t="shared" si="3"/>
        <v>1.4279605251297138</v>
      </c>
      <c r="T77" s="24">
        <f t="shared" si="4"/>
        <v>2.4686189087138697</v>
      </c>
      <c r="U77" s="24">
        <f t="shared" si="5"/>
        <v>2.7739270862404952</v>
      </c>
      <c r="V77" s="9"/>
    </row>
    <row r="78" spans="2:22" ht="15" thickBot="1" x14ac:dyDescent="0.4">
      <c r="H78" t="s">
        <v>53</v>
      </c>
      <c r="I78" s="19">
        <v>1.3084253680487197</v>
      </c>
      <c r="J78" s="19">
        <v>2.2619698145455143</v>
      </c>
      <c r="K78" s="19">
        <v>2.5417205201977384</v>
      </c>
      <c r="N78" t="s">
        <v>53</v>
      </c>
      <c r="O78">
        <v>0.5</v>
      </c>
      <c r="Q78">
        <f>O78/$O$74</f>
        <v>1.388030888030888</v>
      </c>
      <c r="R78">
        <f>Q78/$Q$76</f>
        <v>0.84551148225469708</v>
      </c>
      <c r="S78" s="25">
        <f t="shared" si="3"/>
        <v>1.3084253680487197</v>
      </c>
      <c r="T78" s="26">
        <f t="shared" si="4"/>
        <v>2.2619698145455143</v>
      </c>
      <c r="U78" s="26">
        <f t="shared" si="5"/>
        <v>2.5417205201977384</v>
      </c>
      <c r="V78" s="11"/>
    </row>
    <row r="80" spans="2:22" x14ac:dyDescent="0.35">
      <c r="G80" t="s">
        <v>302</v>
      </c>
    </row>
    <row r="81" spans="2:21" x14ac:dyDescent="0.35">
      <c r="G81" t="s">
        <v>58</v>
      </c>
      <c r="R81" s="1"/>
      <c r="S81" s="1"/>
      <c r="T81" s="1"/>
      <c r="U81" s="1"/>
    </row>
    <row r="82" spans="2:21" x14ac:dyDescent="0.35">
      <c r="G82" t="s">
        <v>59</v>
      </c>
    </row>
    <row r="83" spans="2:21" x14ac:dyDescent="0.35">
      <c r="R83" s="19"/>
    </row>
    <row r="84" spans="2:21" x14ac:dyDescent="0.35">
      <c r="R84" s="19"/>
    </row>
    <row r="85" spans="2:21" x14ac:dyDescent="0.35">
      <c r="R85" s="19"/>
    </row>
    <row r="86" spans="2:21" x14ac:dyDescent="0.35">
      <c r="R86" s="19"/>
    </row>
    <row r="88" spans="2:21" s="10" customFormat="1" ht="15" thickBot="1" x14ac:dyDescent="0.4"/>
    <row r="89" spans="2:21" x14ac:dyDescent="0.35">
      <c r="B89" s="1" t="s">
        <v>87</v>
      </c>
    </row>
    <row r="91" spans="2:21" x14ac:dyDescent="0.35">
      <c r="B91" t="s">
        <v>80</v>
      </c>
    </row>
    <row r="92" spans="2:21" x14ac:dyDescent="0.35">
      <c r="B92" t="s">
        <v>81</v>
      </c>
    </row>
    <row r="93" spans="2:21" x14ac:dyDescent="0.35">
      <c r="B93" t="s">
        <v>82</v>
      </c>
    </row>
    <row r="94" spans="2:21" x14ac:dyDescent="0.35">
      <c r="B94" t="s">
        <v>83</v>
      </c>
    </row>
    <row r="95" spans="2:21" x14ac:dyDescent="0.35">
      <c r="B95" t="s">
        <v>84</v>
      </c>
    </row>
    <row r="96" spans="2:21" x14ac:dyDescent="0.35">
      <c r="B96" t="s">
        <v>85</v>
      </c>
    </row>
    <row r="97" spans="2:2" x14ac:dyDescent="0.35">
      <c r="B97" t="s">
        <v>86</v>
      </c>
    </row>
    <row r="100" spans="2:2" x14ac:dyDescent="0.35">
      <c r="B100" t="s">
        <v>88</v>
      </c>
    </row>
    <row r="101" spans="2:2" x14ac:dyDescent="0.35">
      <c r="B101" t="s">
        <v>89</v>
      </c>
    </row>
    <row r="102" spans="2:2" x14ac:dyDescent="0.35">
      <c r="B102" t="s">
        <v>90</v>
      </c>
    </row>
    <row r="103" spans="2:2" x14ac:dyDescent="0.35">
      <c r="B103" t="s">
        <v>91</v>
      </c>
    </row>
    <row r="105" spans="2:2" x14ac:dyDescent="0.35">
      <c r="B105" t="s">
        <v>92</v>
      </c>
    </row>
    <row r="106" spans="2:2" x14ac:dyDescent="0.35">
      <c r="B106" t="s">
        <v>93</v>
      </c>
    </row>
    <row r="107" spans="2:2" x14ac:dyDescent="0.35">
      <c r="B107" t="s">
        <v>94</v>
      </c>
    </row>
    <row r="108" spans="2:2" x14ac:dyDescent="0.35">
      <c r="B108" t="s">
        <v>95</v>
      </c>
    </row>
    <row r="109" spans="2:2" x14ac:dyDescent="0.35">
      <c r="B109" t="s">
        <v>96</v>
      </c>
    </row>
    <row r="111" spans="2:2" x14ac:dyDescent="0.35">
      <c r="B111" t="s">
        <v>97</v>
      </c>
    </row>
    <row r="112" spans="2:2" x14ac:dyDescent="0.35">
      <c r="B112" t="s">
        <v>98</v>
      </c>
    </row>
    <row r="115" spans="2:6" x14ac:dyDescent="0.35">
      <c r="B115" s="33" t="s">
        <v>53</v>
      </c>
      <c r="C115" s="33">
        <v>0.23</v>
      </c>
      <c r="D115" s="34">
        <f>C115/$C$118</f>
        <v>3.8333333333333335</v>
      </c>
    </row>
    <row r="116" spans="2:6" x14ac:dyDescent="0.35">
      <c r="B116" s="33" t="s">
        <v>99</v>
      </c>
      <c r="C116" s="33">
        <v>0.28000000000000003</v>
      </c>
      <c r="D116" s="34">
        <f>C116/$C$118</f>
        <v>4.666666666666667</v>
      </c>
    </row>
    <row r="117" spans="2:6" x14ac:dyDescent="0.35">
      <c r="B117" s="33" t="s">
        <v>50</v>
      </c>
      <c r="C117" s="33">
        <v>0.4</v>
      </c>
      <c r="D117" s="34">
        <f>C117/$C$118</f>
        <v>6.666666666666667</v>
      </c>
    </row>
    <row r="118" spans="2:6" x14ac:dyDescent="0.35">
      <c r="B118" s="33" t="s">
        <v>42</v>
      </c>
      <c r="C118" s="33">
        <v>0.06</v>
      </c>
      <c r="D118" s="33">
        <f t="shared" ref="D118" si="6">C118/$C$118</f>
        <v>1</v>
      </c>
      <c r="F118">
        <f>0.3/C118</f>
        <v>5</v>
      </c>
    </row>
    <row r="120" spans="2:6" s="10" customFormat="1" ht="15" thickBot="1" x14ac:dyDescent="0.4"/>
    <row r="123" spans="2:6" x14ac:dyDescent="0.35">
      <c r="B123" t="s">
        <v>105</v>
      </c>
    </row>
    <row r="124" spans="2:6" x14ac:dyDescent="0.35">
      <c r="B124" t="s">
        <v>102</v>
      </c>
    </row>
    <row r="125" spans="2:6" x14ac:dyDescent="0.35">
      <c r="B125" t="s">
        <v>103</v>
      </c>
    </row>
    <row r="126" spans="2:6" x14ac:dyDescent="0.35">
      <c r="B126" t="s">
        <v>104</v>
      </c>
    </row>
    <row r="127" spans="2:6" x14ac:dyDescent="0.35">
      <c r="B127" t="s">
        <v>106</v>
      </c>
    </row>
    <row r="128" spans="2:6" x14ac:dyDescent="0.35">
      <c r="B128" s="1" t="s">
        <v>107</v>
      </c>
    </row>
    <row r="129" spans="2:19" x14ac:dyDescent="0.35">
      <c r="B129" t="s">
        <v>100</v>
      </c>
    </row>
    <row r="131" spans="2:19" x14ac:dyDescent="0.35">
      <c r="B131" s="1" t="s">
        <v>109</v>
      </c>
    </row>
    <row r="132" spans="2:19" x14ac:dyDescent="0.35">
      <c r="B132" t="s">
        <v>108</v>
      </c>
    </row>
    <row r="133" spans="2:19" s="10" customFormat="1" ht="15" thickBot="1" x14ac:dyDescent="0.4"/>
    <row r="135" spans="2:19" x14ac:dyDescent="0.35">
      <c r="B135" t="s">
        <v>110</v>
      </c>
      <c r="L135" t="s">
        <v>117</v>
      </c>
    </row>
    <row r="136" spans="2:19" x14ac:dyDescent="0.35">
      <c r="B136" t="s">
        <v>111</v>
      </c>
      <c r="L136" t="s">
        <v>118</v>
      </c>
      <c r="S136" s="1" t="s">
        <v>159</v>
      </c>
    </row>
    <row r="137" spans="2:19" x14ac:dyDescent="0.35">
      <c r="B137" t="s">
        <v>112</v>
      </c>
      <c r="L137" t="s">
        <v>119</v>
      </c>
      <c r="S137" s="1" t="s">
        <v>160</v>
      </c>
    </row>
    <row r="138" spans="2:19" x14ac:dyDescent="0.35">
      <c r="B138" t="s">
        <v>113</v>
      </c>
      <c r="L138" t="s">
        <v>120</v>
      </c>
      <c r="S138" s="1" t="s">
        <v>161</v>
      </c>
    </row>
    <row r="139" spans="2:19" x14ac:dyDescent="0.35">
      <c r="B139" t="s">
        <v>114</v>
      </c>
      <c r="L139" t="s">
        <v>121</v>
      </c>
      <c r="S139" s="1" t="s">
        <v>162</v>
      </c>
    </row>
    <row r="140" spans="2:19" x14ac:dyDescent="0.35">
      <c r="B140" t="s">
        <v>115</v>
      </c>
      <c r="L140" t="s">
        <v>122</v>
      </c>
    </row>
    <row r="141" spans="2:19" x14ac:dyDescent="0.35">
      <c r="B141" t="s">
        <v>116</v>
      </c>
      <c r="S141" s="1">
        <v>2005</v>
      </c>
    </row>
    <row r="146" spans="10:17" x14ac:dyDescent="0.35">
      <c r="L146" t="s">
        <v>123</v>
      </c>
    </row>
    <row r="147" spans="10:17" x14ac:dyDescent="0.35">
      <c r="L147" t="s">
        <v>124</v>
      </c>
    </row>
    <row r="148" spans="10:17" x14ac:dyDescent="0.35">
      <c r="L148" t="s">
        <v>125</v>
      </c>
    </row>
    <row r="149" spans="10:17" x14ac:dyDescent="0.35">
      <c r="L149" t="s">
        <v>126</v>
      </c>
    </row>
    <row r="150" spans="10:17" x14ac:dyDescent="0.35">
      <c r="L150" t="s">
        <v>127</v>
      </c>
    </row>
    <row r="151" spans="10:17" x14ac:dyDescent="0.35">
      <c r="L151" t="s">
        <v>128</v>
      </c>
    </row>
    <row r="152" spans="10:17" x14ac:dyDescent="0.35">
      <c r="J152" t="s">
        <v>9</v>
      </c>
      <c r="O152" s="1" t="s">
        <v>136</v>
      </c>
      <c r="Q152" s="1" t="s">
        <v>137</v>
      </c>
    </row>
    <row r="153" spans="10:17" x14ac:dyDescent="0.35">
      <c r="M153" t="s">
        <v>305</v>
      </c>
      <c r="N153" t="s">
        <v>304</v>
      </c>
      <c r="O153" s="35" t="s">
        <v>53</v>
      </c>
      <c r="P153" t="s">
        <v>99</v>
      </c>
      <c r="Q153" t="s">
        <v>50</v>
      </c>
    </row>
    <row r="154" spans="10:17" x14ac:dyDescent="0.35">
      <c r="M154" s="33" t="s">
        <v>303</v>
      </c>
      <c r="N154" s="41" t="s">
        <v>129</v>
      </c>
      <c r="O154" s="33">
        <v>1.7</v>
      </c>
      <c r="P154" s="33">
        <v>2.6</v>
      </c>
      <c r="Q154" s="33">
        <v>4.0999999999999996</v>
      </c>
    </row>
    <row r="155" spans="10:17" x14ac:dyDescent="0.35">
      <c r="M155" s="33" t="s">
        <v>133</v>
      </c>
      <c r="N155" s="41" t="s">
        <v>130</v>
      </c>
      <c r="O155" s="33">
        <v>2.1</v>
      </c>
      <c r="P155" s="33">
        <v>3.2</v>
      </c>
      <c r="Q155" s="33">
        <v>4.5</v>
      </c>
    </row>
    <row r="156" spans="10:17" x14ac:dyDescent="0.35">
      <c r="M156" s="33" t="s">
        <v>134</v>
      </c>
      <c r="N156" s="41" t="s">
        <v>131</v>
      </c>
      <c r="O156" s="33">
        <v>3.1</v>
      </c>
      <c r="P156" s="33">
        <v>4.2</v>
      </c>
      <c r="Q156" s="33">
        <v>5</v>
      </c>
    </row>
    <row r="157" spans="10:17" x14ac:dyDescent="0.35">
      <c r="M157" s="33" t="s">
        <v>135</v>
      </c>
      <c r="N157" s="41" t="s">
        <v>132</v>
      </c>
      <c r="O157" s="33">
        <v>4.0999999999999996</v>
      </c>
      <c r="P157" s="33">
        <v>5</v>
      </c>
      <c r="Q157" s="33">
        <v>4.5999999999999996</v>
      </c>
    </row>
    <row r="160" spans="10:17" x14ac:dyDescent="0.35">
      <c r="O160" s="1" t="s">
        <v>138</v>
      </c>
      <c r="Q160" s="1" t="s">
        <v>137</v>
      </c>
    </row>
    <row r="161" spans="13:19" x14ac:dyDescent="0.35">
      <c r="O161" s="35" t="s">
        <v>53</v>
      </c>
      <c r="P161" t="s">
        <v>99</v>
      </c>
      <c r="Q161" t="s">
        <v>50</v>
      </c>
    </row>
    <row r="162" spans="13:19" x14ac:dyDescent="0.35">
      <c r="M162" s="6" t="s">
        <v>129</v>
      </c>
      <c r="O162" s="33">
        <v>0.82</v>
      </c>
      <c r="P162" s="33">
        <v>0.77</v>
      </c>
      <c r="Q162" s="33">
        <v>0.71</v>
      </c>
    </row>
    <row r="163" spans="13:19" x14ac:dyDescent="0.35">
      <c r="M163" s="6" t="s">
        <v>130</v>
      </c>
      <c r="N163" s="33" t="s">
        <v>133</v>
      </c>
      <c r="O163" s="33">
        <v>0.7</v>
      </c>
      <c r="P163" s="33">
        <v>0.62</v>
      </c>
      <c r="Q163" s="33">
        <v>0.6</v>
      </c>
      <c r="S163" t="s">
        <v>149</v>
      </c>
    </row>
    <row r="164" spans="13:19" x14ac:dyDescent="0.35">
      <c r="M164" s="6" t="s">
        <v>131</v>
      </c>
      <c r="N164" s="33" t="s">
        <v>134</v>
      </c>
      <c r="O164" s="33">
        <v>0.6</v>
      </c>
      <c r="P164" s="33">
        <v>0.71</v>
      </c>
      <c r="Q164" s="33">
        <v>0.7</v>
      </c>
    </row>
    <row r="165" spans="13:19" x14ac:dyDescent="0.35">
      <c r="M165" s="6" t="s">
        <v>132</v>
      </c>
      <c r="N165" s="33" t="s">
        <v>135</v>
      </c>
      <c r="O165" s="42">
        <v>0.41</v>
      </c>
      <c r="P165">
        <v>0.48</v>
      </c>
      <c r="Q165" s="42">
        <v>0.55000000000000004</v>
      </c>
    </row>
    <row r="169" spans="13:19" x14ac:dyDescent="0.35">
      <c r="N169" t="s">
        <v>140</v>
      </c>
    </row>
    <row r="170" spans="13:19" x14ac:dyDescent="0.35">
      <c r="N170" t="s">
        <v>141</v>
      </c>
    </row>
    <row r="171" spans="13:19" x14ac:dyDescent="0.35">
      <c r="N171" t="s">
        <v>142</v>
      </c>
    </row>
    <row r="172" spans="13:19" x14ac:dyDescent="0.35">
      <c r="N172" t="s">
        <v>143</v>
      </c>
    </row>
    <row r="173" spans="13:19" x14ac:dyDescent="0.35">
      <c r="N173" t="s">
        <v>144</v>
      </c>
    </row>
    <row r="174" spans="13:19" x14ac:dyDescent="0.35">
      <c r="N174" t="s">
        <v>145</v>
      </c>
    </row>
    <row r="175" spans="13:19" x14ac:dyDescent="0.35">
      <c r="N175" t="s">
        <v>146</v>
      </c>
    </row>
    <row r="176" spans="13:19" x14ac:dyDescent="0.35">
      <c r="N176" t="s">
        <v>147</v>
      </c>
    </row>
    <row r="177" spans="4:14" x14ac:dyDescent="0.35">
      <c r="N177" t="s">
        <v>148</v>
      </c>
    </row>
    <row r="181" spans="4:14" x14ac:dyDescent="0.35">
      <c r="N181" t="s">
        <v>150</v>
      </c>
    </row>
    <row r="182" spans="4:14" x14ac:dyDescent="0.35">
      <c r="N182" t="s">
        <v>151</v>
      </c>
    </row>
    <row r="183" spans="4:14" x14ac:dyDescent="0.35">
      <c r="N183" t="s">
        <v>152</v>
      </c>
    </row>
    <row r="184" spans="4:14" x14ac:dyDescent="0.35">
      <c r="N184" t="s">
        <v>153</v>
      </c>
    </row>
    <row r="185" spans="4:14" x14ac:dyDescent="0.35">
      <c r="N185" t="s">
        <v>154</v>
      </c>
    </row>
    <row r="186" spans="4:14" x14ac:dyDescent="0.35">
      <c r="N186" t="s">
        <v>155</v>
      </c>
    </row>
    <row r="187" spans="4:14" x14ac:dyDescent="0.35">
      <c r="N187" t="s">
        <v>156</v>
      </c>
    </row>
    <row r="188" spans="4:14" x14ac:dyDescent="0.35">
      <c r="N188" t="s">
        <v>157</v>
      </c>
    </row>
    <row r="191" spans="4:14" x14ac:dyDescent="0.35">
      <c r="D191" t="s">
        <v>158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19"/>
  <sheetViews>
    <sheetView topLeftCell="A184" workbookViewId="0">
      <selection activeCell="B176" sqref="B176"/>
    </sheetView>
  </sheetViews>
  <sheetFormatPr defaultRowHeight="14.5" x14ac:dyDescent="0.35"/>
  <cols>
    <col min="10" max="10" width="12.81640625" customWidth="1"/>
  </cols>
  <sheetData>
    <row r="1" spans="2:16" x14ac:dyDescent="0.35">
      <c r="B1" t="s">
        <v>0</v>
      </c>
    </row>
    <row r="2" spans="2:16" x14ac:dyDescent="0.35">
      <c r="B2" t="s">
        <v>1</v>
      </c>
      <c r="P2" t="s">
        <v>11</v>
      </c>
    </row>
    <row r="3" spans="2:16" x14ac:dyDescent="0.35">
      <c r="B3" t="s">
        <v>2</v>
      </c>
      <c r="P3" t="s">
        <v>12</v>
      </c>
    </row>
    <row r="4" spans="2:16" x14ac:dyDescent="0.35">
      <c r="P4" t="s">
        <v>13</v>
      </c>
    </row>
    <row r="5" spans="2:16" x14ac:dyDescent="0.35">
      <c r="B5" s="1" t="s">
        <v>3</v>
      </c>
      <c r="C5" s="1"/>
      <c r="P5">
        <v>1</v>
      </c>
    </row>
    <row r="6" spans="2:16" x14ac:dyDescent="0.35">
      <c r="P6">
        <v>2</v>
      </c>
    </row>
    <row r="7" spans="2:16" x14ac:dyDescent="0.35">
      <c r="B7" t="s">
        <v>4</v>
      </c>
      <c r="P7">
        <v>3</v>
      </c>
    </row>
    <row r="8" spans="2:16" x14ac:dyDescent="0.35">
      <c r="B8" t="s">
        <v>5</v>
      </c>
      <c r="P8" t="s">
        <v>14</v>
      </c>
    </row>
    <row r="9" spans="2:16" x14ac:dyDescent="0.35">
      <c r="B9" t="s">
        <v>6</v>
      </c>
    </row>
    <row r="10" spans="2:16" x14ac:dyDescent="0.35">
      <c r="B10" t="s">
        <v>7</v>
      </c>
    </row>
    <row r="11" spans="2:16" x14ac:dyDescent="0.35">
      <c r="B11" t="s">
        <v>8</v>
      </c>
    </row>
    <row r="13" spans="2:16" x14ac:dyDescent="0.35">
      <c r="B13" t="s">
        <v>10</v>
      </c>
    </row>
    <row r="15" spans="2:16" x14ac:dyDescent="0.35">
      <c r="B15" t="s">
        <v>15</v>
      </c>
    </row>
    <row r="16" spans="2:16" x14ac:dyDescent="0.35">
      <c r="B16" t="s">
        <v>16</v>
      </c>
    </row>
    <row r="17" spans="2:7" x14ac:dyDescent="0.35">
      <c r="D17" t="s">
        <v>9</v>
      </c>
    </row>
    <row r="19" spans="2:7" x14ac:dyDescent="0.35">
      <c r="B19" t="s">
        <v>17</v>
      </c>
    </row>
    <row r="20" spans="2:7" x14ac:dyDescent="0.35">
      <c r="B20" t="s">
        <v>18</v>
      </c>
      <c r="G20" t="s">
        <v>9</v>
      </c>
    </row>
    <row r="24" spans="2:7" x14ac:dyDescent="0.35">
      <c r="B24" t="s">
        <v>19</v>
      </c>
    </row>
    <row r="25" spans="2:7" x14ac:dyDescent="0.35">
      <c r="B25" t="s">
        <v>20</v>
      </c>
    </row>
    <row r="29" spans="2:7" x14ac:dyDescent="0.35">
      <c r="B29">
        <f>1-0.74</f>
        <v>0.26</v>
      </c>
    </row>
    <row r="38" spans="1:14" ht="15" thickBot="1" x14ac:dyDescent="0.4"/>
    <row r="39" spans="1:14" s="3" customFormat="1" ht="15" thickBot="1" x14ac:dyDescent="0.4">
      <c r="A39" s="2"/>
    </row>
    <row r="41" spans="1:14" x14ac:dyDescent="0.35">
      <c r="E41" t="s">
        <v>139</v>
      </c>
      <c r="J41" s="1" t="s">
        <v>78</v>
      </c>
    </row>
    <row r="43" spans="1:14" x14ac:dyDescent="0.35">
      <c r="B43" t="s">
        <v>308</v>
      </c>
      <c r="C43">
        <v>6</v>
      </c>
      <c r="D43" s="43">
        <v>12</v>
      </c>
      <c r="E43" s="43">
        <v>18</v>
      </c>
      <c r="F43">
        <v>24</v>
      </c>
      <c r="G43">
        <v>30</v>
      </c>
      <c r="H43">
        <v>36</v>
      </c>
    </row>
    <row r="44" spans="1:14" x14ac:dyDescent="0.35">
      <c r="B44" s="6" t="s">
        <v>42</v>
      </c>
      <c r="C44">
        <v>0.47399999999999998</v>
      </c>
      <c r="D44" s="43">
        <v>0.35299999999999998</v>
      </c>
      <c r="E44" s="43">
        <v>0.26700000000000002</v>
      </c>
      <c r="F44">
        <v>0.19500000000000001</v>
      </c>
      <c r="G44">
        <v>0.20799999999999999</v>
      </c>
      <c r="H44">
        <v>0.14799999999999999</v>
      </c>
      <c r="K44" t="s">
        <v>79</v>
      </c>
      <c r="N44" t="s">
        <v>64</v>
      </c>
    </row>
    <row r="45" spans="1:14" x14ac:dyDescent="0.35">
      <c r="B45" s="6" t="s">
        <v>306</v>
      </c>
      <c r="C45">
        <v>0.67700000000000005</v>
      </c>
      <c r="D45" s="43">
        <v>0.60299999999999998</v>
      </c>
      <c r="E45" s="43">
        <v>0.54900000000000004</v>
      </c>
      <c r="F45">
        <v>0.51400000000000001</v>
      </c>
      <c r="G45">
        <v>0.45700000000000002</v>
      </c>
      <c r="H45">
        <v>0.45200000000000001</v>
      </c>
      <c r="I45" t="s">
        <v>9</v>
      </c>
    </row>
    <row r="46" spans="1:14" x14ac:dyDescent="0.35">
      <c r="C46" s="19">
        <f>C44/C45</f>
        <v>0.70014771048744451</v>
      </c>
      <c r="D46" s="19">
        <f t="shared" ref="D46:H46" si="0">D44/D45</f>
        <v>0.58540630182421227</v>
      </c>
      <c r="E46" s="19">
        <f t="shared" si="0"/>
        <v>0.48633879781420764</v>
      </c>
      <c r="F46" s="19">
        <f t="shared" si="0"/>
        <v>0.37937743190661477</v>
      </c>
      <c r="G46" s="19">
        <f t="shared" si="0"/>
        <v>0.45514223194748354</v>
      </c>
      <c r="H46" s="19">
        <f t="shared" si="0"/>
        <v>0.32743362831858402</v>
      </c>
    </row>
    <row r="47" spans="1:14" x14ac:dyDescent="0.35">
      <c r="B47" t="s">
        <v>49</v>
      </c>
      <c r="D47" s="43"/>
      <c r="E47" s="43"/>
    </row>
    <row r="48" spans="1:14" x14ac:dyDescent="0.35">
      <c r="B48" s="6" t="s">
        <v>53</v>
      </c>
      <c r="C48">
        <v>0.52700000000000002</v>
      </c>
      <c r="D48" s="43">
        <v>0.46300000000000002</v>
      </c>
      <c r="E48" s="43">
        <v>0.38200000000000001</v>
      </c>
      <c r="F48">
        <v>0.38200000000000001</v>
      </c>
      <c r="G48">
        <v>0.33300000000000002</v>
      </c>
      <c r="H48">
        <v>0.41399999999999998</v>
      </c>
    </row>
    <row r="49" spans="2:13" x14ac:dyDescent="0.35">
      <c r="B49" s="6" t="s">
        <v>60</v>
      </c>
      <c r="C49">
        <v>0.67300000000000004</v>
      </c>
      <c r="D49" s="43">
        <v>0.58099999999999996</v>
      </c>
      <c r="E49" s="43">
        <v>0.53100000000000003</v>
      </c>
      <c r="F49">
        <v>0.498</v>
      </c>
      <c r="G49">
        <v>0.432</v>
      </c>
      <c r="H49">
        <v>0.372</v>
      </c>
      <c r="J49" s="28" t="s">
        <v>63</v>
      </c>
    </row>
    <row r="50" spans="2:13" x14ac:dyDescent="0.35">
      <c r="B50" s="6" t="s">
        <v>62</v>
      </c>
      <c r="C50">
        <v>0.749</v>
      </c>
      <c r="D50" s="43">
        <v>0.69799999999999995</v>
      </c>
      <c r="E50" s="43">
        <v>0.68600000000000005</v>
      </c>
      <c r="F50">
        <v>0.64100000000000001</v>
      </c>
      <c r="G50">
        <v>0.60399999999999998</v>
      </c>
      <c r="H50">
        <v>0.61499999999999999</v>
      </c>
      <c r="M50" t="s">
        <v>61</v>
      </c>
    </row>
    <row r="51" spans="2:13" x14ac:dyDescent="0.35">
      <c r="B51" s="40" t="s">
        <v>307</v>
      </c>
      <c r="D51" s="43"/>
      <c r="E51" s="43"/>
    </row>
    <row r="52" spans="2:13" x14ac:dyDescent="0.35">
      <c r="B52" s="6" t="s">
        <v>53</v>
      </c>
      <c r="C52" s="19">
        <f>$C$44/C48</f>
        <v>0.89943074003795054</v>
      </c>
      <c r="D52" s="44">
        <f>$D$44/D48</f>
        <v>0.76241900647948158</v>
      </c>
      <c r="E52" s="44">
        <f>$E$44/E48</f>
        <v>0.69895287958115182</v>
      </c>
      <c r="F52" s="19">
        <f>$F$44/F48</f>
        <v>0.51047120418848169</v>
      </c>
      <c r="G52" s="19">
        <f>$G$44/G48</f>
        <v>0.62462462462462454</v>
      </c>
      <c r="H52" s="19">
        <f>$H$44/H48</f>
        <v>0.35748792270531399</v>
      </c>
      <c r="J52" s="19">
        <f>AVERAGE(E52:H52)</f>
        <v>0.54788415777489297</v>
      </c>
    </row>
    <row r="53" spans="2:13" x14ac:dyDescent="0.35">
      <c r="B53" s="6" t="s">
        <v>60</v>
      </c>
      <c r="C53" s="19">
        <f t="shared" ref="C53:C54" si="1">$C$44/C49</f>
        <v>0.70430906389301629</v>
      </c>
      <c r="D53" s="44">
        <f t="shared" ref="D53:D54" si="2">$D$44/D49</f>
        <v>0.60757314974182441</v>
      </c>
      <c r="E53" s="44">
        <f>$E$44/E49</f>
        <v>0.50282485875706218</v>
      </c>
      <c r="F53" s="19">
        <f t="shared" ref="F53:F54" si="3">$F$44/F49</f>
        <v>0.391566265060241</v>
      </c>
      <c r="G53" s="19">
        <f t="shared" ref="G53:G54" si="4">$G$44/G49</f>
        <v>0.48148148148148145</v>
      </c>
      <c r="H53" s="19">
        <f t="shared" ref="H53:H54" si="5">$H$44/H49</f>
        <v>0.39784946236559138</v>
      </c>
      <c r="J53" s="19">
        <f t="shared" ref="J53:J54" si="6">AVERAGE(E53:H53)</f>
        <v>0.44343051691609403</v>
      </c>
    </row>
    <row r="54" spans="2:13" x14ac:dyDescent="0.35">
      <c r="B54" s="6" t="s">
        <v>62</v>
      </c>
      <c r="C54" s="19">
        <f t="shared" si="1"/>
        <v>0.63284379172229632</v>
      </c>
      <c r="D54" s="44">
        <f t="shared" si="2"/>
        <v>0.50573065902578795</v>
      </c>
      <c r="E54" s="44">
        <f>$E$44/E50</f>
        <v>0.38921282798833817</v>
      </c>
      <c r="F54" s="19">
        <f t="shared" si="3"/>
        <v>0.30421216848673949</v>
      </c>
      <c r="G54" s="19">
        <f t="shared" si="4"/>
        <v>0.3443708609271523</v>
      </c>
      <c r="H54" s="19">
        <f t="shared" si="5"/>
        <v>0.24065040650406502</v>
      </c>
      <c r="J54" s="19">
        <f t="shared" si="6"/>
        <v>0.31961156597657375</v>
      </c>
    </row>
    <row r="55" spans="2:13" x14ac:dyDescent="0.35">
      <c r="C55" s="19"/>
      <c r="D55" s="28"/>
      <c r="E55" s="28"/>
      <c r="F55" s="19"/>
      <c r="G55" s="19"/>
      <c r="H55" s="19"/>
    </row>
    <row r="56" spans="2:13" ht="15" thickBot="1" x14ac:dyDescent="0.4">
      <c r="C56" s="19"/>
      <c r="D56" s="13" t="s">
        <v>53</v>
      </c>
      <c r="E56" s="29">
        <v>1.43071161048689</v>
      </c>
      <c r="F56" s="24">
        <f>1/E56</f>
        <v>0.69895287958115249</v>
      </c>
      <c r="G56" s="19"/>
      <c r="H56" s="28">
        <f>1/D52</f>
        <v>1.3116147308781871</v>
      </c>
    </row>
    <row r="57" spans="2:13" ht="15" thickBot="1" x14ac:dyDescent="0.4">
      <c r="C57" s="19"/>
      <c r="D57" s="13" t="s">
        <v>52</v>
      </c>
      <c r="E57" s="24">
        <f>E56+K57</f>
        <v>1.8102372034956296</v>
      </c>
      <c r="F57" s="24">
        <f t="shared" ref="F57:F59" si="7">1/E57</f>
        <v>0.55241379310344851</v>
      </c>
      <c r="H57" s="28">
        <f t="shared" ref="H57:H58" si="8">1/D53</f>
        <v>1.6458923512747876</v>
      </c>
      <c r="K57" s="18">
        <f>(E56-E59)/(ROW(E56)-ROW(E59))</f>
        <v>0.37952559300873956</v>
      </c>
    </row>
    <row r="58" spans="2:13" x14ac:dyDescent="0.35">
      <c r="D58" s="13" t="s">
        <v>51</v>
      </c>
      <c r="E58" s="24">
        <f>E57+K57</f>
        <v>2.1897627965043691</v>
      </c>
      <c r="F58" s="24">
        <f t="shared" si="7"/>
        <v>0.45667046750285073</v>
      </c>
      <c r="H58" s="28">
        <f t="shared" si="8"/>
        <v>1.9773371104815864</v>
      </c>
    </row>
    <row r="59" spans="2:13" x14ac:dyDescent="0.35">
      <c r="C59" s="19"/>
      <c r="D59" s="13" t="s">
        <v>62</v>
      </c>
      <c r="E59" s="29">
        <v>2.5692883895131087</v>
      </c>
      <c r="F59" s="24">
        <f t="shared" si="7"/>
        <v>0.38921282798833817</v>
      </c>
      <c r="G59" s="19"/>
      <c r="H59" s="28"/>
    </row>
    <row r="60" spans="2:13" ht="15" thickBot="1" x14ac:dyDescent="0.4">
      <c r="E60" s="1"/>
      <c r="F60" s="19"/>
    </row>
    <row r="61" spans="2:13" ht="15" thickBot="1" x14ac:dyDescent="0.4">
      <c r="B61" s="2"/>
      <c r="C61" s="3"/>
      <c r="D61" s="32" t="s">
        <v>65</v>
      </c>
      <c r="E61" s="12"/>
    </row>
    <row r="62" spans="2:13" x14ac:dyDescent="0.35">
      <c r="B62" s="7"/>
      <c r="C62" s="8"/>
      <c r="D62" s="13" t="s">
        <v>53</v>
      </c>
      <c r="E62" s="36">
        <v>0.7</v>
      </c>
      <c r="F62" s="24"/>
      <c r="H62" t="s">
        <v>163</v>
      </c>
    </row>
    <row r="63" spans="2:13" x14ac:dyDescent="0.35">
      <c r="B63" s="7"/>
      <c r="C63" s="8"/>
      <c r="D63" s="13" t="s">
        <v>52</v>
      </c>
      <c r="E63" s="37">
        <v>0.55000000000000004</v>
      </c>
      <c r="F63" s="24"/>
    </row>
    <row r="64" spans="2:13" x14ac:dyDescent="0.35">
      <c r="B64" s="7"/>
      <c r="C64" s="8"/>
      <c r="D64" s="13" t="s">
        <v>51</v>
      </c>
      <c r="E64" s="37">
        <v>0.45</v>
      </c>
      <c r="F64" s="24"/>
    </row>
    <row r="65" spans="2:6" ht="15" thickBot="1" x14ac:dyDescent="0.4">
      <c r="B65" s="27"/>
      <c r="C65" s="10"/>
      <c r="D65" s="31" t="s">
        <v>62</v>
      </c>
      <c r="E65" s="38">
        <v>0.4</v>
      </c>
      <c r="F65" s="24"/>
    </row>
    <row r="67" spans="2:6" x14ac:dyDescent="0.35">
      <c r="D67" s="30" t="s">
        <v>66</v>
      </c>
    </row>
    <row r="69" spans="2:6" s="10" customFormat="1" ht="15" thickBot="1" x14ac:dyDescent="0.4"/>
    <row r="71" spans="2:6" x14ac:dyDescent="0.35">
      <c r="B71" t="s">
        <v>105</v>
      </c>
    </row>
    <row r="72" spans="2:6" x14ac:dyDescent="0.35">
      <c r="B72" t="s">
        <v>102</v>
      </c>
    </row>
    <row r="73" spans="2:6" x14ac:dyDescent="0.35">
      <c r="B73" t="s">
        <v>103</v>
      </c>
    </row>
    <row r="74" spans="2:6" x14ac:dyDescent="0.35">
      <c r="B74" t="s">
        <v>104</v>
      </c>
    </row>
    <row r="75" spans="2:6" x14ac:dyDescent="0.35">
      <c r="B75" s="1" t="s">
        <v>106</v>
      </c>
    </row>
    <row r="76" spans="2:6" x14ac:dyDescent="0.35">
      <c r="B76" s="1" t="s">
        <v>107</v>
      </c>
    </row>
    <row r="77" spans="2:6" x14ac:dyDescent="0.35">
      <c r="B77" t="s">
        <v>100</v>
      </c>
    </row>
    <row r="79" spans="2:6" x14ac:dyDescent="0.35">
      <c r="B79" s="1" t="s">
        <v>109</v>
      </c>
    </row>
    <row r="80" spans="2:6" x14ac:dyDescent="0.35">
      <c r="B80" t="s">
        <v>108</v>
      </c>
    </row>
    <row r="82" spans="2:15" s="10" customFormat="1" ht="15" thickBot="1" x14ac:dyDescent="0.4"/>
    <row r="83" spans="2:15" x14ac:dyDescent="0.35">
      <c r="B83" s="1" t="s">
        <v>159</v>
      </c>
    </row>
    <row r="84" spans="2:15" x14ac:dyDescent="0.35">
      <c r="B84" s="1" t="s">
        <v>160</v>
      </c>
    </row>
    <row r="85" spans="2:15" x14ac:dyDescent="0.35">
      <c r="B85" s="1" t="s">
        <v>161</v>
      </c>
    </row>
    <row r="86" spans="2:15" x14ac:dyDescent="0.35">
      <c r="B86" s="1" t="s">
        <v>162</v>
      </c>
      <c r="K86" s="1" t="s">
        <v>138</v>
      </c>
      <c r="M86" s="1" t="s">
        <v>137</v>
      </c>
    </row>
    <row r="87" spans="2:15" x14ac:dyDescent="0.35">
      <c r="K87" s="35" t="s">
        <v>53</v>
      </c>
      <c r="L87" t="s">
        <v>99</v>
      </c>
      <c r="M87" t="s">
        <v>50</v>
      </c>
    </row>
    <row r="88" spans="2:15" x14ac:dyDescent="0.35">
      <c r="B88" s="1">
        <v>2005</v>
      </c>
      <c r="I88" s="6" t="s">
        <v>129</v>
      </c>
      <c r="J88" s="33" t="s">
        <v>133</v>
      </c>
      <c r="K88" s="33">
        <v>0.82</v>
      </c>
      <c r="L88" s="33">
        <v>0.77</v>
      </c>
      <c r="M88" s="33">
        <v>0.71</v>
      </c>
    </row>
    <row r="89" spans="2:15" x14ac:dyDescent="0.35">
      <c r="I89" s="6" t="s">
        <v>130</v>
      </c>
      <c r="J89" s="33" t="s">
        <v>134</v>
      </c>
      <c r="K89" s="33">
        <v>0.7</v>
      </c>
      <c r="L89" s="33">
        <v>0.62</v>
      </c>
      <c r="M89" s="33">
        <v>0.6</v>
      </c>
      <c r="O89" t="s">
        <v>149</v>
      </c>
    </row>
    <row r="90" spans="2:15" x14ac:dyDescent="0.35">
      <c r="I90" s="6" t="s">
        <v>131</v>
      </c>
      <c r="J90" s="33" t="s">
        <v>135</v>
      </c>
      <c r="K90" s="33">
        <v>0.6</v>
      </c>
      <c r="L90" s="33">
        <v>0.71</v>
      </c>
      <c r="M90" s="33">
        <v>0.7</v>
      </c>
    </row>
    <row r="91" spans="2:15" x14ac:dyDescent="0.35">
      <c r="I91" s="6" t="s">
        <v>132</v>
      </c>
      <c r="L91">
        <v>5</v>
      </c>
    </row>
    <row r="92" spans="2:15" x14ac:dyDescent="0.35">
      <c r="K92">
        <f>AVERAGE(K88:K90)</f>
        <v>0.70666666666666667</v>
      </c>
      <c r="L92">
        <f t="shared" ref="L92:M92" si="9">AVERAGE(L88:L90)</f>
        <v>0.70000000000000007</v>
      </c>
      <c r="M92">
        <f t="shared" si="9"/>
        <v>0.66999999999999993</v>
      </c>
    </row>
    <row r="95" spans="2:15" x14ac:dyDescent="0.35">
      <c r="D95" t="s">
        <v>9</v>
      </c>
      <c r="J95" t="s">
        <v>140</v>
      </c>
    </row>
    <row r="96" spans="2:15" x14ac:dyDescent="0.35">
      <c r="J96" t="s">
        <v>141</v>
      </c>
    </row>
    <row r="97" spans="10:10" x14ac:dyDescent="0.35">
      <c r="J97" t="s">
        <v>142</v>
      </c>
    </row>
    <row r="98" spans="10:10" x14ac:dyDescent="0.35">
      <c r="J98" t="s">
        <v>143</v>
      </c>
    </row>
    <row r="99" spans="10:10" x14ac:dyDescent="0.35">
      <c r="J99" t="s">
        <v>144</v>
      </c>
    </row>
    <row r="100" spans="10:10" x14ac:dyDescent="0.35">
      <c r="J100" t="s">
        <v>145</v>
      </c>
    </row>
    <row r="101" spans="10:10" x14ac:dyDescent="0.35">
      <c r="J101" t="s">
        <v>146</v>
      </c>
    </row>
    <row r="102" spans="10:10" x14ac:dyDescent="0.35">
      <c r="J102" t="s">
        <v>147</v>
      </c>
    </row>
    <row r="103" spans="10:10" x14ac:dyDescent="0.35">
      <c r="J103" t="s">
        <v>148</v>
      </c>
    </row>
    <row r="107" spans="10:10" x14ac:dyDescent="0.35">
      <c r="J107" t="s">
        <v>150</v>
      </c>
    </row>
    <row r="108" spans="10:10" x14ac:dyDescent="0.35">
      <c r="J108" t="s">
        <v>151</v>
      </c>
    </row>
    <row r="109" spans="10:10" x14ac:dyDescent="0.35">
      <c r="J109" t="s">
        <v>152</v>
      </c>
    </row>
    <row r="110" spans="10:10" x14ac:dyDescent="0.35">
      <c r="J110" t="s">
        <v>153</v>
      </c>
    </row>
    <row r="111" spans="10:10" x14ac:dyDescent="0.35">
      <c r="J111" t="s">
        <v>154</v>
      </c>
    </row>
    <row r="112" spans="10:10" x14ac:dyDescent="0.35">
      <c r="J112" t="s">
        <v>155</v>
      </c>
    </row>
    <row r="113" spans="2:16" x14ac:dyDescent="0.35">
      <c r="J113" t="s">
        <v>156</v>
      </c>
    </row>
    <row r="114" spans="2:16" x14ac:dyDescent="0.35">
      <c r="J114" t="s">
        <v>157</v>
      </c>
    </row>
    <row r="118" spans="2:16" s="10" customFormat="1" ht="15" thickBot="1" x14ac:dyDescent="0.4"/>
    <row r="121" spans="2:16" x14ac:dyDescent="0.35">
      <c r="B121" t="s">
        <v>164</v>
      </c>
    </row>
    <row r="122" spans="2:16" x14ac:dyDescent="0.35">
      <c r="B122" t="s">
        <v>165</v>
      </c>
    </row>
    <row r="123" spans="2:16" x14ac:dyDescent="0.35">
      <c r="B123" t="s">
        <v>166</v>
      </c>
    </row>
    <row r="124" spans="2:16" x14ac:dyDescent="0.35">
      <c r="B124" t="s">
        <v>167</v>
      </c>
    </row>
    <row r="127" spans="2:16" x14ac:dyDescent="0.35">
      <c r="B127" t="s">
        <v>168</v>
      </c>
      <c r="J127" t="s">
        <v>173</v>
      </c>
      <c r="P127" t="s">
        <v>177</v>
      </c>
    </row>
    <row r="128" spans="2:16" x14ac:dyDescent="0.35">
      <c r="B128" t="s">
        <v>169</v>
      </c>
      <c r="J128" t="s">
        <v>174</v>
      </c>
    </row>
    <row r="129" spans="2:21" x14ac:dyDescent="0.35">
      <c r="B129" t="s">
        <v>170</v>
      </c>
      <c r="J129" t="s">
        <v>175</v>
      </c>
    </row>
    <row r="130" spans="2:21" x14ac:dyDescent="0.35">
      <c r="B130" t="s">
        <v>171</v>
      </c>
      <c r="J130" t="s">
        <v>176</v>
      </c>
    </row>
    <row r="131" spans="2:21" x14ac:dyDescent="0.35">
      <c r="B131" t="s">
        <v>172</v>
      </c>
    </row>
    <row r="133" spans="2:21" s="10" customFormat="1" ht="15" thickBot="1" x14ac:dyDescent="0.4"/>
    <row r="135" spans="2:21" x14ac:dyDescent="0.35">
      <c r="B135" t="s">
        <v>178</v>
      </c>
      <c r="N135" s="39" t="s">
        <v>203</v>
      </c>
      <c r="Q135" t="s">
        <v>9</v>
      </c>
    </row>
    <row r="136" spans="2:21" x14ac:dyDescent="0.35">
      <c r="B136" t="s">
        <v>179</v>
      </c>
      <c r="Q136" t="s">
        <v>189</v>
      </c>
    </row>
    <row r="137" spans="2:21" x14ac:dyDescent="0.35">
      <c r="B137" t="s">
        <v>180</v>
      </c>
      <c r="Q137" t="s">
        <v>190</v>
      </c>
    </row>
    <row r="138" spans="2:21" x14ac:dyDescent="0.35">
      <c r="Q138" t="s">
        <v>191</v>
      </c>
    </row>
    <row r="139" spans="2:21" x14ac:dyDescent="0.35">
      <c r="Q139" t="s">
        <v>192</v>
      </c>
    </row>
    <row r="140" spans="2:21" x14ac:dyDescent="0.35">
      <c r="B140" t="s">
        <v>181</v>
      </c>
      <c r="Q140" s="1" t="s">
        <v>193</v>
      </c>
      <c r="R140" s="1"/>
      <c r="S140" s="1"/>
      <c r="T140" s="1"/>
      <c r="U140" s="1"/>
    </row>
    <row r="141" spans="2:21" x14ac:dyDescent="0.35">
      <c r="B141" t="s">
        <v>182</v>
      </c>
      <c r="Q141" s="1" t="s">
        <v>194</v>
      </c>
      <c r="R141" s="1"/>
      <c r="S141" s="1"/>
      <c r="T141" s="1"/>
      <c r="U141" s="1"/>
    </row>
    <row r="142" spans="2:21" x14ac:dyDescent="0.35">
      <c r="Q142" s="1" t="s">
        <v>195</v>
      </c>
      <c r="R142" s="1"/>
      <c r="S142" s="1"/>
      <c r="T142" s="1"/>
      <c r="U142" s="1"/>
    </row>
    <row r="143" spans="2:21" x14ac:dyDescent="0.35">
      <c r="B143" t="s">
        <v>183</v>
      </c>
      <c r="Q143" s="1" t="s">
        <v>196</v>
      </c>
      <c r="R143" s="1"/>
      <c r="S143" s="1"/>
      <c r="T143" s="1"/>
      <c r="U143" s="1"/>
    </row>
    <row r="144" spans="2:21" x14ac:dyDescent="0.35">
      <c r="B144" t="s">
        <v>184</v>
      </c>
      <c r="Q144" s="1" t="s">
        <v>197</v>
      </c>
      <c r="R144" s="1"/>
      <c r="S144" s="1"/>
      <c r="T144" s="1"/>
      <c r="U144" s="1"/>
    </row>
    <row r="145" spans="2:21" x14ac:dyDescent="0.35">
      <c r="B145" t="s">
        <v>185</v>
      </c>
      <c r="Q145" s="1" t="s">
        <v>198</v>
      </c>
      <c r="R145" s="1"/>
      <c r="S145" s="1"/>
      <c r="T145" s="1"/>
      <c r="U145" s="1"/>
    </row>
    <row r="146" spans="2:21" x14ac:dyDescent="0.35">
      <c r="B146" t="s">
        <v>186</v>
      </c>
      <c r="Q146" s="1" t="s">
        <v>199</v>
      </c>
      <c r="R146" s="1"/>
      <c r="S146" s="1"/>
      <c r="T146" s="1"/>
      <c r="U146" s="1"/>
    </row>
    <row r="147" spans="2:21" x14ac:dyDescent="0.35">
      <c r="B147" t="s">
        <v>187</v>
      </c>
      <c r="Q147" s="1" t="s">
        <v>200</v>
      </c>
      <c r="R147" s="1"/>
      <c r="S147" s="1"/>
      <c r="T147" s="1"/>
      <c r="U147" s="1"/>
    </row>
    <row r="148" spans="2:21" x14ac:dyDescent="0.35">
      <c r="B148" t="s">
        <v>188</v>
      </c>
      <c r="Q148" s="1" t="s">
        <v>201</v>
      </c>
      <c r="R148" s="1"/>
      <c r="S148" s="1"/>
      <c r="T148" s="1"/>
      <c r="U148" s="1"/>
    </row>
    <row r="149" spans="2:21" x14ac:dyDescent="0.35">
      <c r="Q149" s="1" t="s">
        <v>202</v>
      </c>
      <c r="R149" s="1"/>
      <c r="S149" s="1"/>
      <c r="T149" s="1"/>
      <c r="U149" s="1"/>
    </row>
    <row r="151" spans="2:21" x14ac:dyDescent="0.35">
      <c r="I151" t="s">
        <v>204</v>
      </c>
    </row>
    <row r="152" spans="2:21" s="10" customFormat="1" ht="15" thickBot="1" x14ac:dyDescent="0.4"/>
    <row r="154" spans="2:21" x14ac:dyDescent="0.35">
      <c r="C154" t="s">
        <v>0</v>
      </c>
      <c r="L154" s="1" t="s">
        <v>3</v>
      </c>
    </row>
    <row r="155" spans="2:21" x14ac:dyDescent="0.35">
      <c r="C155" t="s">
        <v>1</v>
      </c>
    </row>
    <row r="156" spans="2:21" x14ac:dyDescent="0.35">
      <c r="C156" t="s">
        <v>2</v>
      </c>
    </row>
    <row r="157" spans="2:21" x14ac:dyDescent="0.35">
      <c r="N157" t="s">
        <v>207</v>
      </c>
    </row>
    <row r="158" spans="2:21" x14ac:dyDescent="0.35">
      <c r="N158" t="s">
        <v>208</v>
      </c>
    </row>
    <row r="159" spans="2:21" x14ac:dyDescent="0.35">
      <c r="N159" t="s">
        <v>209</v>
      </c>
    </row>
    <row r="160" spans="2:21" x14ac:dyDescent="0.35">
      <c r="C160" t="s">
        <v>4</v>
      </c>
    </row>
    <row r="161" spans="3:5" x14ac:dyDescent="0.35">
      <c r="C161" t="s">
        <v>5</v>
      </c>
    </row>
    <row r="162" spans="3:5" x14ac:dyDescent="0.35">
      <c r="C162" t="s">
        <v>6</v>
      </c>
    </row>
    <row r="163" spans="3:5" x14ac:dyDescent="0.35">
      <c r="C163" t="s">
        <v>7</v>
      </c>
    </row>
    <row r="164" spans="3:5" x14ac:dyDescent="0.35">
      <c r="C164" t="s">
        <v>8</v>
      </c>
    </row>
    <row r="166" spans="3:5" s="10" customFormat="1" ht="15" thickBot="1" x14ac:dyDescent="0.4"/>
    <row r="168" spans="3:5" x14ac:dyDescent="0.35">
      <c r="E168" s="1" t="s">
        <v>213</v>
      </c>
    </row>
    <row r="205" spans="5:5" x14ac:dyDescent="0.35">
      <c r="E205" t="s">
        <v>214</v>
      </c>
    </row>
    <row r="206" spans="5:5" x14ac:dyDescent="0.35">
      <c r="E206" t="s">
        <v>210</v>
      </c>
    </row>
    <row r="207" spans="5:5" x14ac:dyDescent="0.35">
      <c r="E207" t="s">
        <v>211</v>
      </c>
    </row>
    <row r="208" spans="5:5" x14ac:dyDescent="0.35">
      <c r="E208" t="s">
        <v>212</v>
      </c>
    </row>
    <row r="218" spans="18:18" x14ac:dyDescent="0.35">
      <c r="R218" t="s">
        <v>205</v>
      </c>
    </row>
    <row r="219" spans="18:18" x14ac:dyDescent="0.35">
      <c r="R219" t="s">
        <v>206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Q440"/>
  <sheetViews>
    <sheetView topLeftCell="A238" zoomScaleNormal="100" workbookViewId="0">
      <selection activeCell="S27" sqref="S27"/>
    </sheetView>
  </sheetViews>
  <sheetFormatPr defaultRowHeight="14.5" x14ac:dyDescent="0.35"/>
  <sheetData>
    <row r="3" spans="10:10" x14ac:dyDescent="0.35">
      <c r="J3" s="1" t="s">
        <v>159</v>
      </c>
    </row>
    <row r="4" spans="10:10" x14ac:dyDescent="0.35">
      <c r="J4" s="1" t="s">
        <v>160</v>
      </c>
    </row>
    <row r="5" spans="10:10" x14ac:dyDescent="0.35">
      <c r="J5" s="1" t="s">
        <v>161</v>
      </c>
    </row>
    <row r="6" spans="10:10" x14ac:dyDescent="0.35">
      <c r="J6" s="1" t="s">
        <v>162</v>
      </c>
    </row>
    <row r="8" spans="10:10" x14ac:dyDescent="0.35">
      <c r="J8" s="1">
        <v>2005</v>
      </c>
    </row>
    <row r="43" spans="2:8" s="10" customFormat="1" ht="15" thickBot="1" x14ac:dyDescent="0.4"/>
    <row r="46" spans="2:8" x14ac:dyDescent="0.35">
      <c r="B46" t="s">
        <v>215</v>
      </c>
      <c r="G46" t="s">
        <v>203</v>
      </c>
      <c r="H46" t="s">
        <v>220</v>
      </c>
    </row>
    <row r="47" spans="2:8" x14ac:dyDescent="0.35">
      <c r="B47" t="s">
        <v>216</v>
      </c>
    </row>
    <row r="48" spans="2:8" x14ac:dyDescent="0.35">
      <c r="B48" t="s">
        <v>217</v>
      </c>
    </row>
    <row r="49" spans="2:11" x14ac:dyDescent="0.35">
      <c r="B49" t="s">
        <v>218</v>
      </c>
    </row>
    <row r="50" spans="2:11" x14ac:dyDescent="0.35">
      <c r="B50" t="s">
        <v>219</v>
      </c>
      <c r="K50" t="s">
        <v>224</v>
      </c>
    </row>
    <row r="51" spans="2:11" x14ac:dyDescent="0.35">
      <c r="K51" t="s">
        <v>225</v>
      </c>
    </row>
    <row r="52" spans="2:11" x14ac:dyDescent="0.35">
      <c r="K52" t="s">
        <v>226</v>
      </c>
    </row>
    <row r="53" spans="2:11" x14ac:dyDescent="0.35">
      <c r="B53" t="s">
        <v>221</v>
      </c>
      <c r="K53" t="s">
        <v>227</v>
      </c>
    </row>
    <row r="54" spans="2:11" x14ac:dyDescent="0.35">
      <c r="B54" t="s">
        <v>222</v>
      </c>
      <c r="K54" t="s">
        <v>228</v>
      </c>
    </row>
    <row r="55" spans="2:11" x14ac:dyDescent="0.35">
      <c r="B55" t="s">
        <v>223</v>
      </c>
    </row>
    <row r="57" spans="2:11" x14ac:dyDescent="0.35">
      <c r="D57" t="s">
        <v>229</v>
      </c>
    </row>
    <row r="59" spans="2:11" s="10" customFormat="1" ht="15" thickBot="1" x14ac:dyDescent="0.4"/>
    <row r="60" spans="2:11" x14ac:dyDescent="0.35">
      <c r="B60" t="s">
        <v>236</v>
      </c>
    </row>
    <row r="62" spans="2:11" x14ac:dyDescent="0.35">
      <c r="B62" t="s">
        <v>234</v>
      </c>
    </row>
    <row r="63" spans="2:11" x14ac:dyDescent="0.35">
      <c r="B63" t="s">
        <v>235</v>
      </c>
    </row>
    <row r="93" spans="2:2" x14ac:dyDescent="0.35">
      <c r="B93" t="s">
        <v>309</v>
      </c>
    </row>
    <row r="105" spans="14:14" x14ac:dyDescent="0.35">
      <c r="N105" t="s">
        <v>237</v>
      </c>
    </row>
    <row r="107" spans="14:14" x14ac:dyDescent="0.35">
      <c r="N107" t="s">
        <v>238</v>
      </c>
    </row>
    <row r="108" spans="14:14" x14ac:dyDescent="0.35">
      <c r="N108" t="s">
        <v>239</v>
      </c>
    </row>
    <row r="109" spans="14:14" x14ac:dyDescent="0.35">
      <c r="N109" t="s">
        <v>240</v>
      </c>
    </row>
    <row r="111" spans="14:14" x14ac:dyDescent="0.35">
      <c r="N111" t="s">
        <v>241</v>
      </c>
    </row>
    <row r="120" spans="2:16" s="10" customFormat="1" ht="15" thickBot="1" x14ac:dyDescent="0.4"/>
    <row r="122" spans="2:16" x14ac:dyDescent="0.35">
      <c r="C122" t="s">
        <v>247</v>
      </c>
    </row>
    <row r="124" spans="2:16" x14ac:dyDescent="0.35">
      <c r="B124" t="s">
        <v>242</v>
      </c>
    </row>
    <row r="125" spans="2:16" x14ac:dyDescent="0.35">
      <c r="B125" t="s">
        <v>243</v>
      </c>
      <c r="P125" t="s">
        <v>251</v>
      </c>
    </row>
    <row r="126" spans="2:16" x14ac:dyDescent="0.35">
      <c r="B126" t="s">
        <v>244</v>
      </c>
      <c r="K126" t="s">
        <v>249</v>
      </c>
      <c r="P126" t="s">
        <v>252</v>
      </c>
    </row>
    <row r="127" spans="2:16" x14ac:dyDescent="0.35">
      <c r="B127" t="s">
        <v>245</v>
      </c>
      <c r="K127" t="s">
        <v>250</v>
      </c>
      <c r="P127" t="s">
        <v>253</v>
      </c>
    </row>
    <row r="128" spans="2:16" x14ac:dyDescent="0.35">
      <c r="B128" t="s">
        <v>246</v>
      </c>
      <c r="P128" t="s">
        <v>254</v>
      </c>
    </row>
    <row r="129" spans="2:17" x14ac:dyDescent="0.35">
      <c r="P129" t="s">
        <v>255</v>
      </c>
    </row>
    <row r="130" spans="2:17" x14ac:dyDescent="0.35">
      <c r="B130" t="s">
        <v>248</v>
      </c>
      <c r="J130" t="s">
        <v>9</v>
      </c>
    </row>
    <row r="133" spans="2:17" x14ac:dyDescent="0.35">
      <c r="P133" t="s">
        <v>9</v>
      </c>
    </row>
    <row r="140" spans="2:17" x14ac:dyDescent="0.35">
      <c r="Q140" t="s">
        <v>256</v>
      </c>
    </row>
    <row r="182" spans="15:15" x14ac:dyDescent="0.35">
      <c r="O182" t="s">
        <v>258</v>
      </c>
    </row>
    <row r="183" spans="15:15" x14ac:dyDescent="0.35">
      <c r="O183" t="s">
        <v>261</v>
      </c>
    </row>
    <row r="234" spans="2:2" s="10" customFormat="1" ht="15" thickBot="1" x14ac:dyDescent="0.4"/>
    <row r="235" spans="2:2" x14ac:dyDescent="0.35">
      <c r="B235" t="s">
        <v>257</v>
      </c>
    </row>
    <row r="244" spans="14:14" x14ac:dyDescent="0.35">
      <c r="N244" t="s">
        <v>259</v>
      </c>
    </row>
    <row r="259" spans="14:14" x14ac:dyDescent="0.35">
      <c r="N259" t="s">
        <v>260</v>
      </c>
    </row>
    <row r="289" spans="2:8" s="10" customFormat="1" ht="15" thickBot="1" x14ac:dyDescent="0.4"/>
    <row r="290" spans="2:8" x14ac:dyDescent="0.35">
      <c r="B290" t="s">
        <v>269</v>
      </c>
    </row>
    <row r="291" spans="2:8" x14ac:dyDescent="0.35">
      <c r="B291" t="s">
        <v>270</v>
      </c>
    </row>
    <row r="292" spans="2:8" x14ac:dyDescent="0.35">
      <c r="B292" s="1" t="s">
        <v>271</v>
      </c>
    </row>
    <row r="294" spans="2:8" x14ac:dyDescent="0.35">
      <c r="H294" t="s">
        <v>262</v>
      </c>
    </row>
    <row r="295" spans="2:8" x14ac:dyDescent="0.35">
      <c r="H295" t="s">
        <v>263</v>
      </c>
    </row>
    <row r="297" spans="2:8" x14ac:dyDescent="0.35">
      <c r="H297" t="s">
        <v>264</v>
      </c>
    </row>
    <row r="298" spans="2:8" x14ac:dyDescent="0.35">
      <c r="H298" t="s">
        <v>265</v>
      </c>
    </row>
    <row r="299" spans="2:8" x14ac:dyDescent="0.35">
      <c r="H299" t="s">
        <v>266</v>
      </c>
    </row>
    <row r="300" spans="2:8" x14ac:dyDescent="0.35">
      <c r="H300" t="s">
        <v>267</v>
      </c>
    </row>
    <row r="301" spans="2:8" x14ac:dyDescent="0.35">
      <c r="H301" t="s">
        <v>268</v>
      </c>
    </row>
    <row r="303" spans="2:8" x14ac:dyDescent="0.35">
      <c r="H303" s="1" t="s">
        <v>272</v>
      </c>
    </row>
    <row r="306" spans="2:11" x14ac:dyDescent="0.35">
      <c r="H306" t="s">
        <v>273</v>
      </c>
    </row>
    <row r="307" spans="2:11" x14ac:dyDescent="0.35">
      <c r="H307" t="s">
        <v>274</v>
      </c>
    </row>
    <row r="308" spans="2:11" x14ac:dyDescent="0.35">
      <c r="H308" t="s">
        <v>275</v>
      </c>
    </row>
    <row r="309" spans="2:11" x14ac:dyDescent="0.35">
      <c r="H309" t="s">
        <v>276</v>
      </c>
    </row>
    <row r="310" spans="2:11" x14ac:dyDescent="0.35">
      <c r="H310" t="s">
        <v>277</v>
      </c>
    </row>
    <row r="311" spans="2:11" x14ac:dyDescent="0.35">
      <c r="H311" t="s">
        <v>278</v>
      </c>
    </row>
    <row r="312" spans="2:11" x14ac:dyDescent="0.35">
      <c r="H312" t="s">
        <v>279</v>
      </c>
    </row>
    <row r="313" spans="2:11" s="10" customFormat="1" ht="15" thickBot="1" x14ac:dyDescent="0.4"/>
    <row r="315" spans="2:11" x14ac:dyDescent="0.35">
      <c r="B315" t="s">
        <v>280</v>
      </c>
      <c r="K315" s="1" t="s">
        <v>287</v>
      </c>
    </row>
    <row r="316" spans="2:11" x14ac:dyDescent="0.35">
      <c r="B316" t="s">
        <v>281</v>
      </c>
      <c r="K316" s="1" t="s">
        <v>288</v>
      </c>
    </row>
    <row r="317" spans="2:11" x14ac:dyDescent="0.35">
      <c r="B317" t="s">
        <v>282</v>
      </c>
    </row>
    <row r="318" spans="2:11" x14ac:dyDescent="0.35">
      <c r="B318" t="s">
        <v>283</v>
      </c>
      <c r="K318" s="1" t="s">
        <v>285</v>
      </c>
    </row>
    <row r="319" spans="2:11" x14ac:dyDescent="0.35">
      <c r="B319" s="1" t="s">
        <v>284</v>
      </c>
      <c r="K319" s="1" t="s">
        <v>286</v>
      </c>
    </row>
    <row r="321" spans="2:15" x14ac:dyDescent="0.35">
      <c r="B321" s="1" t="s">
        <v>289</v>
      </c>
      <c r="C321" s="1"/>
      <c r="D321" s="1"/>
      <c r="E321" s="1"/>
    </row>
    <row r="322" spans="2:15" x14ac:dyDescent="0.35">
      <c r="B322" t="s">
        <v>290</v>
      </c>
    </row>
    <row r="323" spans="2:15" x14ac:dyDescent="0.35">
      <c r="B323" t="s">
        <v>291</v>
      </c>
    </row>
    <row r="324" spans="2:15" x14ac:dyDescent="0.35">
      <c r="B324" t="s">
        <v>292</v>
      </c>
    </row>
    <row r="327" spans="2:15" x14ac:dyDescent="0.35">
      <c r="N327" s="1"/>
      <c r="O327" s="1"/>
    </row>
    <row r="328" spans="2:15" x14ac:dyDescent="0.35">
      <c r="N328" s="1" t="s">
        <v>293</v>
      </c>
      <c r="O328" s="1"/>
    </row>
    <row r="329" spans="2:15" x14ac:dyDescent="0.35">
      <c r="N329" s="1"/>
      <c r="O329" s="1"/>
    </row>
    <row r="330" spans="2:15" x14ac:dyDescent="0.35">
      <c r="N330" s="1" t="s">
        <v>294</v>
      </c>
      <c r="O330" s="1"/>
    </row>
    <row r="331" spans="2:15" x14ac:dyDescent="0.35">
      <c r="N331" s="1"/>
      <c r="O331" s="1"/>
    </row>
    <row r="383" spans="14:14" x14ac:dyDescent="0.35">
      <c r="N383" s="1" t="s">
        <v>295</v>
      </c>
    </row>
    <row r="428" spans="2:2" s="10" customFormat="1" ht="15" thickBot="1" x14ac:dyDescent="0.4"/>
    <row r="430" spans="2:2" x14ac:dyDescent="0.35">
      <c r="B430" t="s">
        <v>296</v>
      </c>
    </row>
    <row r="431" spans="2:2" x14ac:dyDescent="0.35">
      <c r="B431" t="s">
        <v>297</v>
      </c>
    </row>
    <row r="432" spans="2:2" x14ac:dyDescent="0.35">
      <c r="B432" t="s">
        <v>298</v>
      </c>
    </row>
    <row r="434" spans="2:13" x14ac:dyDescent="0.35">
      <c r="B434" s="1" t="s">
        <v>299</v>
      </c>
    </row>
    <row r="440" spans="2:13" x14ac:dyDescent="0.35">
      <c r="M440" t="s">
        <v>300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J13:O199"/>
  <sheetViews>
    <sheetView tabSelected="1" workbookViewId="0">
      <selection activeCell="I24" sqref="I24"/>
    </sheetView>
  </sheetViews>
  <sheetFormatPr defaultRowHeight="14.5" x14ac:dyDescent="0.35"/>
  <sheetData>
    <row r="13" spans="10:10" x14ac:dyDescent="0.35">
      <c r="J13" t="s">
        <v>230</v>
      </c>
    </row>
    <row r="15" spans="10:10" x14ac:dyDescent="0.35">
      <c r="J15" t="s">
        <v>231</v>
      </c>
    </row>
    <row r="32" spans="14:14" x14ac:dyDescent="0.35">
      <c r="N32" t="s">
        <v>232</v>
      </c>
    </row>
    <row r="33" spans="14:14" x14ac:dyDescent="0.35">
      <c r="N33" t="s">
        <v>233</v>
      </c>
    </row>
    <row r="199" spans="15:15" x14ac:dyDescent="0.35">
      <c r="O199">
        <f ca="1">O199:O201</f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incidence </vt:lpstr>
      <vt:lpstr>clearance</vt:lpstr>
      <vt:lpstr>CIN inc</vt:lpstr>
      <vt:lpstr>CC</vt:lpstr>
    </vt:vector>
  </TitlesOfParts>
  <Company>University of Washington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Monisha Sharma</dc:creator>
  <cp:lastModifiedBy>Nicholas Tan</cp:lastModifiedBy>
  <dcterms:created xsi:type="dcterms:W3CDTF">2017-03-07T22:21:27Z</dcterms:created>
  <dcterms:modified xsi:type="dcterms:W3CDTF">2017-05-15T19:04:03Z</dcterms:modified>
</cp:coreProperties>
</file>